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Лист1!$A$7:$H$132</definedName>
    <definedName name="_xlnm.Print_Area" localSheetId="0">Лист1!$A$1:$I$132</definedName>
  </definedNames>
  <calcPr calcId="145621"/>
</workbook>
</file>

<file path=xl/calcChain.xml><?xml version="1.0" encoding="utf-8"?>
<calcChain xmlns="http://schemas.openxmlformats.org/spreadsheetml/2006/main">
  <c r="I32" i="1" l="1"/>
  <c r="I113" i="1"/>
  <c r="I104" i="1"/>
  <c r="I96" i="1"/>
  <c r="I87" i="1"/>
  <c r="I78" i="1"/>
  <c r="I66" i="1"/>
  <c r="I55" i="1"/>
  <c r="I46" i="1"/>
  <c r="I9" i="1"/>
  <c r="I77" i="1" l="1"/>
  <c r="I8" i="1" s="1"/>
  <c r="H122" i="1" l="1"/>
  <c r="H99" i="1"/>
  <c r="H130" i="1"/>
  <c r="H65" i="1"/>
  <c r="H91" i="1"/>
  <c r="H53" i="1"/>
  <c r="H108" i="1"/>
  <c r="H17" i="1"/>
  <c r="H60" i="1"/>
  <c r="H107" i="1"/>
  <c r="H21" i="1"/>
  <c r="H19" i="1"/>
  <c r="H61" i="1"/>
  <c r="H59" i="1"/>
  <c r="H55" i="1" s="1"/>
  <c r="H11" i="1"/>
  <c r="H14" i="1"/>
  <c r="H67" i="1"/>
  <c r="H54" i="1"/>
  <c r="H30" i="1"/>
  <c r="H81" i="1"/>
  <c r="H106" i="1"/>
  <c r="H73" i="1"/>
  <c r="H49" i="1"/>
  <c r="H105" i="1"/>
  <c r="H75" i="1"/>
  <c r="H63" i="1"/>
  <c r="H68" i="1"/>
  <c r="H51" i="1"/>
  <c r="H50" i="1"/>
  <c r="H69" i="1"/>
  <c r="H111" i="1"/>
  <c r="H76" i="1"/>
  <c r="H16" i="1"/>
  <c r="H15" i="1"/>
  <c r="H110" i="1"/>
  <c r="H104" i="1" s="1"/>
  <c r="H98" i="1"/>
  <c r="H88" i="1"/>
  <c r="H82" i="1"/>
  <c r="H80" i="1"/>
  <c r="H31" i="1"/>
  <c r="H93" i="1"/>
  <c r="H85" i="1"/>
  <c r="H114" i="1"/>
  <c r="H117" i="1"/>
  <c r="H42" i="1"/>
  <c r="H40" i="1"/>
  <c r="H34" i="1"/>
  <c r="H26" i="1"/>
  <c r="H9" i="1" l="1"/>
  <c r="H32" i="1"/>
  <c r="H96" i="1"/>
  <c r="H78" i="1"/>
  <c r="H46" i="1"/>
  <c r="H113" i="1"/>
  <c r="H66" i="1"/>
  <c r="H87" i="1" l="1"/>
  <c r="H77" i="1" s="1"/>
  <c r="H8" i="1" s="1"/>
</calcChain>
</file>

<file path=xl/sharedStrings.xml><?xml version="1.0" encoding="utf-8"?>
<sst xmlns="http://schemas.openxmlformats.org/spreadsheetml/2006/main" count="383" uniqueCount="130">
  <si>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</si>
  <si>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</si>
  <si>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</si>
  <si>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</si>
  <si>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</si>
  <si>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</si>
  <si>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</si>
  <si>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</si>
  <si>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</si>
  <si>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</si>
  <si>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</si>
  <si>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</si>
  <si>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</si>
  <si>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</si>
  <si>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</si>
  <si>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</si>
  <si>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</si>
  <si>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</si>
  <si>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</si>
  <si>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</si>
  <si>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</si>
  <si>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</si>
  <si>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</si>
  <si>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</si>
  <si>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</si>
  <si>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</si>
  <si>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</si>
  <si>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</si>
  <si>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</si>
  <si>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</si>
  <si>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</si>
  <si>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</si>
  <si>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</si>
  <si>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</si>
  <si>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</si>
  <si>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</si>
  <si>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</si>
  <si>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</si>
  <si>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</si>
  <si>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</si>
  <si>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</si>
  <si>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</si>
  <si>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</si>
  <si>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</si>
  <si>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</si>
  <si>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</si>
  <si>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</si>
  <si>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</si>
  <si>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</si>
  <si>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</si>
  <si>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</si>
  <si>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</si>
  <si>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</si>
  <si>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</si>
  <si>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</si>
  <si>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</si>
  <si>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</si>
  <si>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</si>
  <si>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</si>
  <si>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</si>
  <si>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</si>
  <si>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</si>
  <si>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</si>
  <si>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 xml:space="preserve">                  Глава ЗАТО Шиханы</t>
  </si>
  <si>
    <t xml:space="preserve">           А.К. Гломадин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</si>
  <si>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</si>
  <si>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</si>
  <si>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</si>
  <si>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</si>
  <si>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</si>
  <si>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</si>
  <si>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</si>
  <si>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</si>
  <si>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</si>
  <si>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</si>
  <si>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</si>
  <si>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</si>
  <si>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</si>
  <si>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</si>
  <si>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</si>
  <si>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</si>
  <si>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</si>
  <si>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</si>
  <si>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</si>
  <si>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</si>
  <si>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</si>
  <si>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</si>
  <si>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</si>
  <si>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</si>
  <si>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</si>
  <si>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</si>
  <si>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</si>
  <si>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</si>
  <si>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</si>
  <si>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</si>
  <si>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</si>
  <si>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</si>
  <si>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</si>
  <si>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</si>
  <si>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</si>
  <si>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</si>
  <si>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</si>
  <si>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</si>
  <si>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</si>
  <si>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</si>
  <si>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</si>
  <si>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</si>
  <si>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</si>
  <si>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</si>
  <si>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</si>
  <si>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</si>
  <si>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</si>
  <si>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53910</t>
  </si>
  <si>
    <t>Проведение Всероссийской сельскохозяйственной переписи в 2016 году</t>
  </si>
  <si>
    <t>Укрепление материально-технической базы МУ ДК "Корунд"</t>
  </si>
  <si>
    <t>Укрепление материально-технической базы МОУ "СОШ № 12 ЗАТО Шиханы"</t>
  </si>
  <si>
    <t>R0200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</si>
  <si>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</si>
  <si>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</si>
  <si>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</si>
  <si>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</si>
  <si>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R064A</t>
  </si>
  <si>
    <t>L064A</t>
  </si>
  <si>
    <t>99290</t>
  </si>
  <si>
    <t>51590</t>
  </si>
  <si>
    <t>Уплата выкупной цены жилого помещения</t>
  </si>
  <si>
    <t>Компенсация расходов на перевоз имущества при переселении из ЗАТО</t>
  </si>
  <si>
    <t>Утверждение схемы организации дорожного движения</t>
  </si>
  <si>
    <t>Исполнено</t>
  </si>
  <si>
    <t>Сведения об использовании администрацией ЗАТО Шиханы, подведомственными организациями выделяемых бюджетных средств на 1 декабря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</si>
</sst>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3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 wrapText="1"/>
    </xf>
    <xf numFmtId="49" fontId="13" fillId="5" borderId="3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49" fontId="13" fillId="5" borderId="1" xfId="0" applyNumberFormat="1" applyFont="1" applyFill="1" applyBorder="1" applyAlignment="1">
      <alignment horizontal="left" vertical="top" wrapText="1"/>
    </xf>
    <xf numFmtId="49" fontId="13" fillId="5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164" fontId="1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 wrapText="1"/>
    </xf>
    <xf numFmtId="164" fontId="1" fillId="6" borderId="1" xfId="0" applyNumberFormat="1" applyFont="1" applyFill="1" applyBorder="1"/>
    <xf numFmtId="164" fontId="0" fillId="6" borderId="1" xfId="0" applyNumberFormat="1" applyFill="1" applyBorder="1"/>
    <xf numFmtId="164" fontId="10" fillId="6" borderId="1" xfId="0" applyNumberFormat="1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10" fillId="5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4"/>
  <sheetViews>
    <sheetView tabSelected="1" view="pageBreakPreview" workbookViewId="0">
      <selection activeCell="H13" sqref="H13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9.7109375" style="7" customWidth="1"/>
    <col min="9" max="9" width="11.85546875" style="7" customWidth="1"/>
  </cols>
  <sheetData>
    <row r="3" spans="1:9" ht="57.75" customHeight="1" x14ac:dyDescent="0.3">
      <c r="A3" s="106" t="s">
        <v>129</v>
      </c>
      <c r="B3" s="106"/>
      <c r="C3" s="106"/>
      <c r="D3" s="106"/>
      <c r="E3" s="106"/>
      <c r="F3" s="106"/>
      <c r="G3" s="106"/>
      <c r="H3" s="106"/>
      <c r="I3" s="106"/>
    </row>
    <row r="4" spans="1:9" ht="15.75" customHeight="1" x14ac:dyDescent="0.3">
      <c r="A4" s="62"/>
      <c r="B4" s="62"/>
      <c r="C4" s="62"/>
      <c r="D4" s="62"/>
      <c r="E4" s="62"/>
      <c r="F4" s="62"/>
      <c r="G4" s="62"/>
      <c r="H4" s="62"/>
      <c r="I4" s="80"/>
    </row>
    <row r="5" spans="1:9" x14ac:dyDescent="0.25">
      <c r="C5" s="108"/>
      <c r="D5" s="108"/>
      <c r="H5" s="6" t="s">
        <v>4</v>
      </c>
    </row>
    <row r="6" spans="1:9" x14ac:dyDescent="0.25">
      <c r="A6" s="107" t="s">
        <v>0</v>
      </c>
      <c r="B6" s="107" t="s">
        <v>1</v>
      </c>
      <c r="C6" s="110" t="s">
        <v>88</v>
      </c>
      <c r="D6" s="110"/>
      <c r="E6" s="107" t="s">
        <v>2</v>
      </c>
      <c r="F6" s="111" t="s">
        <v>17</v>
      </c>
      <c r="G6" s="111" t="s">
        <v>18</v>
      </c>
      <c r="H6" s="109" t="s">
        <v>3</v>
      </c>
      <c r="I6" s="105" t="s">
        <v>128</v>
      </c>
    </row>
    <row r="7" spans="1:9" s="1" customFormat="1" ht="39" x14ac:dyDescent="0.25">
      <c r="A7" s="107"/>
      <c r="B7" s="107"/>
      <c r="C7" s="18" t="s">
        <v>109</v>
      </c>
      <c r="D7" s="18" t="s">
        <v>110</v>
      </c>
      <c r="E7" s="107"/>
      <c r="F7" s="111"/>
      <c r="G7" s="111"/>
      <c r="H7" s="109"/>
      <c r="I7" s="105"/>
    </row>
    <row r="8" spans="1:9" s="1" customFormat="1" x14ac:dyDescent="0.25">
      <c r="A8" s="21" t="s">
        <v>6</v>
      </c>
      <c r="B8" s="22"/>
      <c r="C8" s="22"/>
      <c r="D8" s="22"/>
      <c r="E8" s="22"/>
      <c r="F8" s="23"/>
      <c r="G8" s="23"/>
      <c r="H8" s="24">
        <f>H46+H77+H104+H66+H113+H55+H9+H131+H32+H127+H126+H130+H122+H121+H125+H123+H129+H128+H124</f>
        <v>167787.00000000003</v>
      </c>
      <c r="I8" s="24">
        <f>I46+I77+I104+I66+I113+I55+I9+I131+I32+I127+I126+I130+I122+I121+I125+I123+I129+I128+I124</f>
        <v>123824.59999999998</v>
      </c>
    </row>
    <row r="9" spans="1:9" s="3" customFormat="1" ht="30" x14ac:dyDescent="0.25">
      <c r="A9" s="4" t="s">
        <v>33</v>
      </c>
      <c r="B9" s="25">
        <v>7100000</v>
      </c>
      <c r="C9" s="26">
        <v>71000</v>
      </c>
      <c r="D9" s="27" t="s">
        <v>68</v>
      </c>
      <c r="E9" s="26"/>
      <c r="F9" s="27"/>
      <c r="G9" s="27"/>
      <c r="H9" s="28">
        <f>SUM(H10:H31)</f>
        <v>22909.7</v>
      </c>
      <c r="I9" s="28">
        <f>SUM(I10:I31)</f>
        <v>18757.599999999999</v>
      </c>
    </row>
    <row r="10" spans="1:9" s="3" customFormat="1" x14ac:dyDescent="0.25">
      <c r="A10" s="90" t="s">
        <v>51</v>
      </c>
      <c r="B10" s="48"/>
      <c r="C10" s="64">
        <v>71001</v>
      </c>
      <c r="D10" s="65" t="s">
        <v>81</v>
      </c>
      <c r="E10" s="64">
        <v>100</v>
      </c>
      <c r="F10" s="65" t="s">
        <v>38</v>
      </c>
      <c r="G10" s="65" t="s">
        <v>46</v>
      </c>
      <c r="H10" s="66">
        <v>117.1</v>
      </c>
      <c r="I10" s="81">
        <v>9.1</v>
      </c>
    </row>
    <row r="11" spans="1:9" ht="15" customHeight="1" x14ac:dyDescent="0.25">
      <c r="A11" s="98"/>
      <c r="B11" s="29">
        <v>7190220</v>
      </c>
      <c r="C11" s="64">
        <v>71001</v>
      </c>
      <c r="D11" s="65" t="s">
        <v>80</v>
      </c>
      <c r="E11" s="64">
        <v>100</v>
      </c>
      <c r="F11" s="65" t="s">
        <v>38</v>
      </c>
      <c r="G11" s="65" t="s">
        <v>39</v>
      </c>
      <c r="H11" s="59">
        <f>573.9-10.8</f>
        <v>563.1</v>
      </c>
      <c r="I11" s="82">
        <v>457</v>
      </c>
    </row>
    <row r="12" spans="1:9" x14ac:dyDescent="0.25">
      <c r="A12" s="98"/>
      <c r="B12" s="29">
        <v>7190220</v>
      </c>
      <c r="C12" s="64">
        <v>71001</v>
      </c>
      <c r="D12" s="65" t="s">
        <v>80</v>
      </c>
      <c r="E12" s="64">
        <v>200</v>
      </c>
      <c r="F12" s="65" t="s">
        <v>38</v>
      </c>
      <c r="G12" s="65" t="s">
        <v>39</v>
      </c>
      <c r="H12" s="59">
        <v>12.4</v>
      </c>
      <c r="I12" s="82">
        <v>6</v>
      </c>
    </row>
    <row r="13" spans="1:9" x14ac:dyDescent="0.25">
      <c r="A13" s="98"/>
      <c r="B13" s="29"/>
      <c r="C13" s="64">
        <v>71001</v>
      </c>
      <c r="D13" s="65" t="s">
        <v>80</v>
      </c>
      <c r="E13" s="64">
        <v>800</v>
      </c>
      <c r="F13" s="65" t="s">
        <v>38</v>
      </c>
      <c r="G13" s="65" t="s">
        <v>39</v>
      </c>
      <c r="H13" s="59">
        <v>0.8</v>
      </c>
      <c r="I13" s="82">
        <v>0.4</v>
      </c>
    </row>
    <row r="14" spans="1:9" x14ac:dyDescent="0.25">
      <c r="A14" s="98"/>
      <c r="B14" s="29">
        <v>7190210</v>
      </c>
      <c r="C14" s="64">
        <v>71001</v>
      </c>
      <c r="D14" s="65" t="s">
        <v>81</v>
      </c>
      <c r="E14" s="64">
        <v>100</v>
      </c>
      <c r="F14" s="65" t="s">
        <v>38</v>
      </c>
      <c r="G14" s="65" t="s">
        <v>40</v>
      </c>
      <c r="H14" s="59">
        <f>1916.8-50-117.1</f>
        <v>1749.7</v>
      </c>
      <c r="I14" s="82">
        <v>1281.7</v>
      </c>
    </row>
    <row r="15" spans="1:9" x14ac:dyDescent="0.25">
      <c r="A15" s="98"/>
      <c r="B15" s="29">
        <v>7190220</v>
      </c>
      <c r="C15" s="64">
        <v>71001</v>
      </c>
      <c r="D15" s="65" t="s">
        <v>80</v>
      </c>
      <c r="E15" s="64">
        <v>100</v>
      </c>
      <c r="F15" s="65" t="s">
        <v>38</v>
      </c>
      <c r="G15" s="65" t="s">
        <v>40</v>
      </c>
      <c r="H15" s="59">
        <f>6130.5-1916.8+1374-215.9</f>
        <v>5371.8</v>
      </c>
      <c r="I15" s="82">
        <v>4492.7</v>
      </c>
    </row>
    <row r="16" spans="1:9" x14ac:dyDescent="0.25">
      <c r="A16" s="98"/>
      <c r="B16" s="29">
        <v>7190220</v>
      </c>
      <c r="C16" s="64">
        <v>71001</v>
      </c>
      <c r="D16" s="65" t="s">
        <v>80</v>
      </c>
      <c r="E16" s="64">
        <v>200</v>
      </c>
      <c r="F16" s="65" t="s">
        <v>38</v>
      </c>
      <c r="G16" s="65" t="s">
        <v>40</v>
      </c>
      <c r="H16" s="59">
        <f>440.7+1.9+16.5</f>
        <v>459.09999999999997</v>
      </c>
      <c r="I16" s="82">
        <v>265.7</v>
      </c>
    </row>
    <row r="17" spans="1:9" x14ac:dyDescent="0.25">
      <c r="A17" s="98"/>
      <c r="B17" s="29">
        <v>7190220</v>
      </c>
      <c r="C17" s="64">
        <v>71001</v>
      </c>
      <c r="D17" s="65" t="s">
        <v>80</v>
      </c>
      <c r="E17" s="64">
        <v>800</v>
      </c>
      <c r="F17" s="65" t="s">
        <v>38</v>
      </c>
      <c r="G17" s="65" t="s">
        <v>40</v>
      </c>
      <c r="H17" s="59">
        <f>43.8-4.3-2.5</f>
        <v>37</v>
      </c>
      <c r="I17" s="82">
        <v>36.799999999999997</v>
      </c>
    </row>
    <row r="18" spans="1:9" x14ac:dyDescent="0.25">
      <c r="A18" s="98"/>
      <c r="B18" s="29">
        <v>7190220</v>
      </c>
      <c r="C18" s="64">
        <v>71001</v>
      </c>
      <c r="D18" s="65" t="s">
        <v>80</v>
      </c>
      <c r="E18" s="64">
        <v>100</v>
      </c>
      <c r="F18" s="65" t="s">
        <v>38</v>
      </c>
      <c r="G18" s="65" t="s">
        <v>41</v>
      </c>
      <c r="H18" s="59">
        <v>1515.2</v>
      </c>
      <c r="I18" s="82">
        <v>1309.0999999999999</v>
      </c>
    </row>
    <row r="19" spans="1:9" x14ac:dyDescent="0.25">
      <c r="A19" s="98"/>
      <c r="B19" s="29"/>
      <c r="C19" s="64">
        <v>71001</v>
      </c>
      <c r="D19" s="65" t="s">
        <v>80</v>
      </c>
      <c r="E19" s="64">
        <v>800</v>
      </c>
      <c r="F19" s="65" t="s">
        <v>38</v>
      </c>
      <c r="G19" s="65" t="s">
        <v>41</v>
      </c>
      <c r="H19" s="59">
        <f>0.2+0.1+0.4</f>
        <v>0.70000000000000007</v>
      </c>
      <c r="I19" s="82">
        <v>0.3</v>
      </c>
    </row>
    <row r="20" spans="1:9" x14ac:dyDescent="0.25">
      <c r="A20" s="98"/>
      <c r="B20" s="29"/>
      <c r="C20" s="64">
        <v>71001</v>
      </c>
      <c r="D20" s="65" t="s">
        <v>80</v>
      </c>
      <c r="E20" s="64">
        <v>200</v>
      </c>
      <c r="F20" s="65" t="s">
        <v>38</v>
      </c>
      <c r="G20" s="65" t="s">
        <v>41</v>
      </c>
      <c r="H20" s="59">
        <v>2.5</v>
      </c>
      <c r="I20" s="82">
        <v>0</v>
      </c>
    </row>
    <row r="21" spans="1:9" x14ac:dyDescent="0.25">
      <c r="A21" s="98"/>
      <c r="B21" s="29">
        <v>7190220</v>
      </c>
      <c r="C21" s="64">
        <v>71001</v>
      </c>
      <c r="D21" s="65" t="s">
        <v>80</v>
      </c>
      <c r="E21" s="64">
        <v>100</v>
      </c>
      <c r="F21" s="65" t="s">
        <v>38</v>
      </c>
      <c r="G21" s="65" t="s">
        <v>42</v>
      </c>
      <c r="H21" s="59">
        <f>3107.2+2928.2+48.1+32.6-2.3-16</f>
        <v>6097.8</v>
      </c>
      <c r="I21" s="82">
        <v>5385</v>
      </c>
    </row>
    <row r="22" spans="1:9" x14ac:dyDescent="0.25">
      <c r="A22" s="98"/>
      <c r="B22" s="29">
        <v>7190220</v>
      </c>
      <c r="C22" s="64">
        <v>71001</v>
      </c>
      <c r="D22" s="65" t="s">
        <v>80</v>
      </c>
      <c r="E22" s="64">
        <v>200</v>
      </c>
      <c r="F22" s="65" t="s">
        <v>38</v>
      </c>
      <c r="G22" s="65" t="s">
        <v>42</v>
      </c>
      <c r="H22" s="59">
        <v>5135.2</v>
      </c>
      <c r="I22" s="82">
        <v>3843.6</v>
      </c>
    </row>
    <row r="23" spans="1:9" x14ac:dyDescent="0.25">
      <c r="A23" s="91"/>
      <c r="B23" s="29">
        <v>7190220</v>
      </c>
      <c r="C23" s="64">
        <v>71001</v>
      </c>
      <c r="D23" s="65" t="s">
        <v>80</v>
      </c>
      <c r="E23" s="64">
        <v>800</v>
      </c>
      <c r="F23" s="65" t="s">
        <v>38</v>
      </c>
      <c r="G23" s="65" t="s">
        <v>42</v>
      </c>
      <c r="H23" s="59">
        <v>186.3</v>
      </c>
      <c r="I23" s="82">
        <v>183.4</v>
      </c>
    </row>
    <row r="24" spans="1:9" ht="30" x14ac:dyDescent="0.25">
      <c r="A24" s="17" t="s">
        <v>70</v>
      </c>
      <c r="B24" s="33"/>
      <c r="C24" s="64">
        <v>71002</v>
      </c>
      <c r="D24" s="65" t="s">
        <v>87</v>
      </c>
      <c r="E24" s="64">
        <v>800</v>
      </c>
      <c r="F24" s="65" t="s">
        <v>38</v>
      </c>
      <c r="G24" s="65" t="s">
        <v>43</v>
      </c>
      <c r="H24" s="59">
        <v>253.1</v>
      </c>
      <c r="I24" s="82">
        <v>253.1</v>
      </c>
    </row>
    <row r="25" spans="1:9" x14ac:dyDescent="0.25">
      <c r="A25" s="95" t="s">
        <v>53</v>
      </c>
      <c r="B25" s="29">
        <v>7197160</v>
      </c>
      <c r="C25" s="64">
        <v>71003</v>
      </c>
      <c r="D25" s="64">
        <v>76500</v>
      </c>
      <c r="E25" s="64">
        <v>100</v>
      </c>
      <c r="F25" s="65" t="s">
        <v>38</v>
      </c>
      <c r="G25" s="65" t="s">
        <v>40</v>
      </c>
      <c r="H25" s="67">
        <v>190.5</v>
      </c>
      <c r="I25" s="82">
        <v>159</v>
      </c>
    </row>
    <row r="26" spans="1:9" x14ac:dyDescent="0.25">
      <c r="A26" s="96"/>
      <c r="B26" s="29">
        <v>7197160</v>
      </c>
      <c r="C26" s="64">
        <v>71003</v>
      </c>
      <c r="D26" s="64">
        <v>76500</v>
      </c>
      <c r="E26" s="64">
        <v>200</v>
      </c>
      <c r="F26" s="65" t="s">
        <v>38</v>
      </c>
      <c r="G26" s="65" t="s">
        <v>40</v>
      </c>
      <c r="H26" s="67">
        <f>13.6-9.7</f>
        <v>3.9000000000000004</v>
      </c>
      <c r="I26" s="82">
        <v>0</v>
      </c>
    </row>
    <row r="27" spans="1:9" x14ac:dyDescent="0.25">
      <c r="A27" s="96"/>
      <c r="B27" s="29">
        <v>7197160</v>
      </c>
      <c r="C27" s="64">
        <v>71003</v>
      </c>
      <c r="D27" s="64">
        <v>76500</v>
      </c>
      <c r="E27" s="64">
        <v>800</v>
      </c>
      <c r="F27" s="65" t="s">
        <v>38</v>
      </c>
      <c r="G27" s="65" t="s">
        <v>40</v>
      </c>
      <c r="H27" s="67">
        <v>0.8</v>
      </c>
      <c r="I27" s="82">
        <v>0.5</v>
      </c>
    </row>
    <row r="28" spans="1:9" x14ac:dyDescent="0.25">
      <c r="A28" s="96"/>
      <c r="B28" s="29">
        <v>7195118</v>
      </c>
      <c r="C28" s="64">
        <v>71003</v>
      </c>
      <c r="D28" s="64">
        <v>51180</v>
      </c>
      <c r="E28" s="64">
        <v>100</v>
      </c>
      <c r="F28" s="65" t="s">
        <v>46</v>
      </c>
      <c r="G28" s="65" t="s">
        <v>39</v>
      </c>
      <c r="H28" s="67">
        <v>150</v>
      </c>
      <c r="I28" s="82">
        <v>117.8</v>
      </c>
    </row>
    <row r="29" spans="1:9" x14ac:dyDescent="0.25">
      <c r="A29" s="97"/>
      <c r="B29" s="29">
        <v>7195118</v>
      </c>
      <c r="C29" s="64">
        <v>71003</v>
      </c>
      <c r="D29" s="64">
        <v>51180</v>
      </c>
      <c r="E29" s="64">
        <v>200</v>
      </c>
      <c r="F29" s="65" t="s">
        <v>46</v>
      </c>
      <c r="G29" s="65" t="s">
        <v>39</v>
      </c>
      <c r="H29" s="67">
        <v>10</v>
      </c>
      <c r="I29" s="82">
        <v>0</v>
      </c>
    </row>
    <row r="30" spans="1:9" ht="30" x14ac:dyDescent="0.25">
      <c r="A30" s="11" t="s">
        <v>34</v>
      </c>
      <c r="B30" s="29">
        <v>7190340</v>
      </c>
      <c r="C30" s="64">
        <v>71004</v>
      </c>
      <c r="D30" s="65" t="s">
        <v>82</v>
      </c>
      <c r="E30" s="64">
        <v>200</v>
      </c>
      <c r="F30" s="65" t="s">
        <v>38</v>
      </c>
      <c r="G30" s="65" t="s">
        <v>43</v>
      </c>
      <c r="H30" s="59">
        <f>126-1.2</f>
        <v>124.8</v>
      </c>
      <c r="I30" s="82">
        <v>106</v>
      </c>
    </row>
    <row r="31" spans="1:9" x14ac:dyDescent="0.25">
      <c r="A31" s="11" t="s">
        <v>35</v>
      </c>
      <c r="B31" s="29">
        <v>7192001</v>
      </c>
      <c r="C31" s="64">
        <v>71005</v>
      </c>
      <c r="D31" s="65" t="s">
        <v>83</v>
      </c>
      <c r="E31" s="64">
        <v>300</v>
      </c>
      <c r="F31" s="65" t="s">
        <v>44</v>
      </c>
      <c r="G31" s="65" t="s">
        <v>38</v>
      </c>
      <c r="H31" s="59">
        <f>897.2+30.7</f>
        <v>927.90000000000009</v>
      </c>
      <c r="I31" s="82">
        <v>850.4</v>
      </c>
    </row>
    <row r="32" spans="1:9" ht="30" x14ac:dyDescent="0.25">
      <c r="A32" s="4" t="s">
        <v>52</v>
      </c>
      <c r="B32" s="25">
        <v>7200000</v>
      </c>
      <c r="C32" s="26">
        <v>72000</v>
      </c>
      <c r="D32" s="27" t="s">
        <v>68</v>
      </c>
      <c r="E32" s="26"/>
      <c r="F32" s="27"/>
      <c r="G32" s="27"/>
      <c r="H32" s="28">
        <f>SUM(H33:H45)</f>
        <v>3158</v>
      </c>
      <c r="I32" s="28">
        <f>SUM(I33:I45)</f>
        <v>2316.9</v>
      </c>
    </row>
    <row r="33" spans="1:9" x14ac:dyDescent="0.25">
      <c r="A33" s="95" t="s">
        <v>55</v>
      </c>
      <c r="B33" s="29">
        <v>7297140</v>
      </c>
      <c r="C33" s="64">
        <v>72002</v>
      </c>
      <c r="D33" s="64" t="s">
        <v>79</v>
      </c>
      <c r="E33" s="64">
        <v>100</v>
      </c>
      <c r="F33" s="65" t="s">
        <v>38</v>
      </c>
      <c r="G33" s="65" t="s">
        <v>40</v>
      </c>
      <c r="H33" s="67">
        <v>193.1</v>
      </c>
      <c r="I33" s="82">
        <v>167.6</v>
      </c>
    </row>
    <row r="34" spans="1:9" x14ac:dyDescent="0.25">
      <c r="A34" s="96"/>
      <c r="B34" s="29">
        <v>7297140</v>
      </c>
      <c r="C34" s="64">
        <v>72002</v>
      </c>
      <c r="D34" s="64" t="s">
        <v>79</v>
      </c>
      <c r="E34" s="64">
        <v>200</v>
      </c>
      <c r="F34" s="65" t="s">
        <v>38</v>
      </c>
      <c r="G34" s="65" t="s">
        <v>40</v>
      </c>
      <c r="H34" s="67">
        <f>13.5-9.6</f>
        <v>3.9000000000000004</v>
      </c>
      <c r="I34" s="82">
        <v>0.6</v>
      </c>
    </row>
    <row r="35" spans="1:9" x14ac:dyDescent="0.25">
      <c r="A35" s="96"/>
      <c r="B35" s="29">
        <v>7297310</v>
      </c>
      <c r="C35" s="64">
        <v>72002</v>
      </c>
      <c r="D35" s="64" t="s">
        <v>78</v>
      </c>
      <c r="E35" s="64">
        <v>200</v>
      </c>
      <c r="F35" s="65" t="s">
        <v>44</v>
      </c>
      <c r="G35" s="65" t="s">
        <v>39</v>
      </c>
      <c r="H35" s="59">
        <v>37.4</v>
      </c>
      <c r="I35" s="82">
        <v>25.3</v>
      </c>
    </row>
    <row r="36" spans="1:9" x14ac:dyDescent="0.25">
      <c r="A36" s="97"/>
      <c r="B36" s="29">
        <v>7297310</v>
      </c>
      <c r="C36" s="64">
        <v>72002</v>
      </c>
      <c r="D36" s="64" t="s">
        <v>78</v>
      </c>
      <c r="E36" s="64">
        <v>300</v>
      </c>
      <c r="F36" s="65" t="s">
        <v>44</v>
      </c>
      <c r="G36" s="65" t="s">
        <v>39</v>
      </c>
      <c r="H36" s="59">
        <v>1969.7</v>
      </c>
      <c r="I36" s="82">
        <v>1403.4</v>
      </c>
    </row>
    <row r="37" spans="1:9" x14ac:dyDescent="0.25">
      <c r="A37" s="95" t="s">
        <v>95</v>
      </c>
      <c r="B37" s="34">
        <v>7297410</v>
      </c>
      <c r="C37" s="64">
        <v>72003</v>
      </c>
      <c r="D37" s="68">
        <v>76600</v>
      </c>
      <c r="E37" s="64">
        <v>100</v>
      </c>
      <c r="F37" s="65" t="s">
        <v>38</v>
      </c>
      <c r="G37" s="65" t="s">
        <v>40</v>
      </c>
      <c r="H37" s="67">
        <v>163.5</v>
      </c>
      <c r="I37" s="82">
        <v>130.1</v>
      </c>
    </row>
    <row r="38" spans="1:9" x14ac:dyDescent="0.25">
      <c r="A38" s="97"/>
      <c r="B38" s="34">
        <v>7297410</v>
      </c>
      <c r="C38" s="64">
        <v>72003</v>
      </c>
      <c r="D38" s="68">
        <v>76600</v>
      </c>
      <c r="E38" s="64">
        <v>200</v>
      </c>
      <c r="F38" s="65" t="s">
        <v>38</v>
      </c>
      <c r="G38" s="65" t="s">
        <v>40</v>
      </c>
      <c r="H38" s="67">
        <v>40.299999999999997</v>
      </c>
      <c r="I38" s="82">
        <v>0</v>
      </c>
    </row>
    <row r="39" spans="1:9" x14ac:dyDescent="0.25">
      <c r="A39" s="95" t="s">
        <v>56</v>
      </c>
      <c r="B39" s="29">
        <v>7297170</v>
      </c>
      <c r="C39" s="64">
        <v>72004</v>
      </c>
      <c r="D39" s="64">
        <v>76400</v>
      </c>
      <c r="E39" s="64">
        <v>100</v>
      </c>
      <c r="F39" s="65" t="s">
        <v>38</v>
      </c>
      <c r="G39" s="65" t="s">
        <v>40</v>
      </c>
      <c r="H39" s="67">
        <v>182.9</v>
      </c>
      <c r="I39" s="82">
        <v>154.80000000000001</v>
      </c>
    </row>
    <row r="40" spans="1:9" x14ac:dyDescent="0.25">
      <c r="A40" s="96"/>
      <c r="B40" s="29">
        <v>7297170</v>
      </c>
      <c r="C40" s="64">
        <v>72004</v>
      </c>
      <c r="D40" s="64">
        <v>76400</v>
      </c>
      <c r="E40" s="64">
        <v>200</v>
      </c>
      <c r="F40" s="65" t="s">
        <v>38</v>
      </c>
      <c r="G40" s="65" t="s">
        <v>40</v>
      </c>
      <c r="H40" s="67">
        <f>33.8-9.6</f>
        <v>24.199999999999996</v>
      </c>
      <c r="I40" s="82">
        <v>24.2</v>
      </c>
    </row>
    <row r="41" spans="1:9" x14ac:dyDescent="0.25">
      <c r="A41" s="96"/>
      <c r="B41" s="29">
        <v>7297180</v>
      </c>
      <c r="C41" s="64">
        <v>72004</v>
      </c>
      <c r="D41" s="64" t="s">
        <v>94</v>
      </c>
      <c r="E41" s="64">
        <v>100</v>
      </c>
      <c r="F41" s="65" t="s">
        <v>38</v>
      </c>
      <c r="G41" s="65" t="s">
        <v>40</v>
      </c>
      <c r="H41" s="67">
        <v>175.2</v>
      </c>
      <c r="I41" s="82">
        <v>138.30000000000001</v>
      </c>
    </row>
    <row r="42" spans="1:9" x14ac:dyDescent="0.25">
      <c r="A42" s="97"/>
      <c r="B42" s="29">
        <v>7297180</v>
      </c>
      <c r="C42" s="64">
        <v>72004</v>
      </c>
      <c r="D42" s="64" t="s">
        <v>94</v>
      </c>
      <c r="E42" s="64">
        <v>200</v>
      </c>
      <c r="F42" s="65" t="s">
        <v>38</v>
      </c>
      <c r="G42" s="65" t="s">
        <v>40</v>
      </c>
      <c r="H42" s="67">
        <f>19.4-9.6</f>
        <v>9.7999999999999989</v>
      </c>
      <c r="I42" s="82">
        <v>3.7</v>
      </c>
    </row>
    <row r="43" spans="1:9" x14ac:dyDescent="0.25">
      <c r="A43" s="95" t="s">
        <v>54</v>
      </c>
      <c r="B43" s="29">
        <v>7297120</v>
      </c>
      <c r="C43" s="64">
        <v>72005</v>
      </c>
      <c r="D43" s="64">
        <v>76300</v>
      </c>
      <c r="E43" s="64">
        <v>100</v>
      </c>
      <c r="F43" s="65" t="s">
        <v>38</v>
      </c>
      <c r="G43" s="65" t="s">
        <v>40</v>
      </c>
      <c r="H43" s="67">
        <v>173.5</v>
      </c>
      <c r="I43" s="82">
        <v>138.30000000000001</v>
      </c>
    </row>
    <row r="44" spans="1:9" x14ac:dyDescent="0.25">
      <c r="A44" s="97"/>
      <c r="B44" s="29">
        <v>7297120</v>
      </c>
      <c r="C44" s="64">
        <v>72005</v>
      </c>
      <c r="D44" s="64">
        <v>76300</v>
      </c>
      <c r="E44" s="64">
        <v>200</v>
      </c>
      <c r="F44" s="65" t="s">
        <v>38</v>
      </c>
      <c r="G44" s="65" t="s">
        <v>40</v>
      </c>
      <c r="H44" s="67">
        <v>21.5</v>
      </c>
      <c r="I44" s="82">
        <v>3.5</v>
      </c>
    </row>
    <row r="45" spans="1:9" ht="60" x14ac:dyDescent="0.25">
      <c r="A45" s="54" t="s">
        <v>106</v>
      </c>
      <c r="B45" s="29"/>
      <c r="C45" s="69">
        <v>72006</v>
      </c>
      <c r="D45" s="70" t="s">
        <v>98</v>
      </c>
      <c r="E45" s="64">
        <v>800</v>
      </c>
      <c r="F45" s="71" t="s">
        <v>40</v>
      </c>
      <c r="G45" s="72" t="s">
        <v>49</v>
      </c>
      <c r="H45" s="67">
        <v>163</v>
      </c>
      <c r="I45" s="59">
        <v>127.1</v>
      </c>
    </row>
    <row r="46" spans="1:9" ht="45" x14ac:dyDescent="0.25">
      <c r="A46" s="4" t="s">
        <v>5</v>
      </c>
      <c r="B46" s="25">
        <v>7300000</v>
      </c>
      <c r="C46" s="26">
        <v>73000</v>
      </c>
      <c r="D46" s="27" t="s">
        <v>68</v>
      </c>
      <c r="E46" s="26"/>
      <c r="F46" s="27"/>
      <c r="G46" s="27"/>
      <c r="H46" s="28">
        <f>SUM(H47:H54)</f>
        <v>7230.3</v>
      </c>
      <c r="I46" s="28">
        <f>SUM(I47:I54)</f>
        <v>6349.8</v>
      </c>
    </row>
    <row r="47" spans="1:9" ht="45" x14ac:dyDescent="0.25">
      <c r="A47" s="9" t="s">
        <v>91</v>
      </c>
      <c r="B47" s="29">
        <v>7319999</v>
      </c>
      <c r="C47" s="64">
        <v>73003</v>
      </c>
      <c r="D47" s="64">
        <v>99990</v>
      </c>
      <c r="E47" s="64">
        <v>200</v>
      </c>
      <c r="F47" s="65" t="s">
        <v>39</v>
      </c>
      <c r="G47" s="65" t="s">
        <v>46</v>
      </c>
      <c r="H47" s="59">
        <v>151.6</v>
      </c>
      <c r="I47" s="59">
        <v>125.6</v>
      </c>
    </row>
    <row r="48" spans="1:9" ht="60" x14ac:dyDescent="0.25">
      <c r="A48" s="17" t="s">
        <v>71</v>
      </c>
      <c r="B48" s="29"/>
      <c r="C48" s="64">
        <v>73004</v>
      </c>
      <c r="D48" s="64">
        <v>99990</v>
      </c>
      <c r="E48" s="64">
        <v>200</v>
      </c>
      <c r="F48" s="73" t="s">
        <v>43</v>
      </c>
      <c r="G48" s="73" t="s">
        <v>43</v>
      </c>
      <c r="H48" s="59">
        <v>1</v>
      </c>
      <c r="I48" s="59">
        <v>0</v>
      </c>
    </row>
    <row r="49" spans="1:9" x14ac:dyDescent="0.25">
      <c r="A49" s="90" t="s">
        <v>69</v>
      </c>
      <c r="B49" s="29">
        <v>7390420</v>
      </c>
      <c r="C49" s="64">
        <v>73005</v>
      </c>
      <c r="D49" s="65" t="s">
        <v>84</v>
      </c>
      <c r="E49" s="64">
        <v>100</v>
      </c>
      <c r="F49" s="65" t="s">
        <v>39</v>
      </c>
      <c r="G49" s="65" t="s">
        <v>47</v>
      </c>
      <c r="H49" s="59">
        <f>5641.4+583.6-21</f>
        <v>6204</v>
      </c>
      <c r="I49" s="82">
        <v>5568.9</v>
      </c>
    </row>
    <row r="50" spans="1:9" x14ac:dyDescent="0.25">
      <c r="A50" s="98"/>
      <c r="B50" s="29">
        <v>7390420</v>
      </c>
      <c r="C50" s="64">
        <v>73005</v>
      </c>
      <c r="D50" s="65" t="s">
        <v>84</v>
      </c>
      <c r="E50" s="64">
        <v>200</v>
      </c>
      <c r="F50" s="65" t="s">
        <v>39</v>
      </c>
      <c r="G50" s="65" t="s">
        <v>47</v>
      </c>
      <c r="H50" s="59">
        <f>761.3+4.4+9.7</f>
        <v>775.4</v>
      </c>
      <c r="I50" s="82">
        <v>606.29999999999995</v>
      </c>
    </row>
    <row r="51" spans="1:9" x14ac:dyDescent="0.25">
      <c r="A51" s="91"/>
      <c r="B51" s="29">
        <v>7390420</v>
      </c>
      <c r="C51" s="64">
        <v>73005</v>
      </c>
      <c r="D51" s="65" t="s">
        <v>84</v>
      </c>
      <c r="E51" s="64">
        <v>800</v>
      </c>
      <c r="F51" s="65" t="s">
        <v>39</v>
      </c>
      <c r="G51" s="65" t="s">
        <v>47</v>
      </c>
      <c r="H51" s="59">
        <f>17.3-8</f>
        <v>9.3000000000000007</v>
      </c>
      <c r="I51" s="82">
        <v>8.9</v>
      </c>
    </row>
    <row r="52" spans="1:9" x14ac:dyDescent="0.25">
      <c r="A52" s="90" t="s">
        <v>65</v>
      </c>
      <c r="B52" s="29">
        <v>7399901</v>
      </c>
      <c r="C52" s="64">
        <v>73006</v>
      </c>
      <c r="D52" s="64">
        <v>99010</v>
      </c>
      <c r="E52" s="64">
        <v>800</v>
      </c>
      <c r="F52" s="65" t="s">
        <v>39</v>
      </c>
      <c r="G52" s="65" t="s">
        <v>47</v>
      </c>
      <c r="H52" s="59">
        <v>1</v>
      </c>
      <c r="I52" s="82">
        <v>0.1</v>
      </c>
    </row>
    <row r="53" spans="1:9" x14ac:dyDescent="0.25">
      <c r="A53" s="91"/>
      <c r="B53" s="29"/>
      <c r="C53" s="64">
        <v>73006</v>
      </c>
      <c r="D53" s="64">
        <v>99010</v>
      </c>
      <c r="E53" s="64">
        <v>200</v>
      </c>
      <c r="F53" s="65" t="s">
        <v>39</v>
      </c>
      <c r="G53" s="65" t="s">
        <v>47</v>
      </c>
      <c r="H53" s="59">
        <f>8+40</f>
        <v>48</v>
      </c>
      <c r="I53" s="82">
        <v>0</v>
      </c>
    </row>
    <row r="54" spans="1:9" x14ac:dyDescent="0.25">
      <c r="A54" s="2" t="s">
        <v>7</v>
      </c>
      <c r="B54" s="20">
        <v>7399903</v>
      </c>
      <c r="C54" s="64">
        <v>73009</v>
      </c>
      <c r="D54" s="64">
        <v>99030</v>
      </c>
      <c r="E54" s="64">
        <v>200</v>
      </c>
      <c r="F54" s="65" t="s">
        <v>47</v>
      </c>
      <c r="G54" s="65" t="s">
        <v>43</v>
      </c>
      <c r="H54" s="59">
        <f>45-5</f>
        <v>40</v>
      </c>
      <c r="I54" s="82">
        <v>40</v>
      </c>
    </row>
    <row r="55" spans="1:9" s="3" customFormat="1" ht="30" x14ac:dyDescent="0.25">
      <c r="A55" s="4" t="s">
        <v>31</v>
      </c>
      <c r="B55" s="25">
        <v>7400000</v>
      </c>
      <c r="C55" s="26">
        <v>74000</v>
      </c>
      <c r="D55" s="27" t="s">
        <v>68</v>
      </c>
      <c r="E55" s="26"/>
      <c r="F55" s="27"/>
      <c r="G55" s="27"/>
      <c r="H55" s="28">
        <f>SUM(H56:H65)</f>
        <v>2198.1</v>
      </c>
      <c r="I55" s="28">
        <f>SUM(I56:I65)</f>
        <v>965.30000000000007</v>
      </c>
    </row>
    <row r="56" spans="1:9" s="3" customFormat="1" ht="18.75" customHeight="1" x14ac:dyDescent="0.25">
      <c r="A56" s="102" t="s">
        <v>118</v>
      </c>
      <c r="B56" s="48"/>
      <c r="C56" s="64">
        <v>74001</v>
      </c>
      <c r="D56" s="64" t="s">
        <v>122</v>
      </c>
      <c r="E56" s="64">
        <v>800</v>
      </c>
      <c r="F56" s="65" t="s">
        <v>40</v>
      </c>
      <c r="G56" s="65" t="s">
        <v>48</v>
      </c>
      <c r="H56" s="59">
        <v>4.3</v>
      </c>
      <c r="I56" s="83">
        <v>0</v>
      </c>
    </row>
    <row r="57" spans="1:9" s="3" customFormat="1" x14ac:dyDescent="0.25">
      <c r="A57" s="103"/>
      <c r="B57" s="48"/>
      <c r="C57" s="64">
        <v>74001</v>
      </c>
      <c r="D57" s="64">
        <v>50640</v>
      </c>
      <c r="E57" s="64">
        <v>800</v>
      </c>
      <c r="F57" s="65" t="s">
        <v>40</v>
      </c>
      <c r="G57" s="65" t="s">
        <v>48</v>
      </c>
      <c r="H57" s="59">
        <v>807.5</v>
      </c>
      <c r="I57" s="83">
        <v>0</v>
      </c>
    </row>
    <row r="58" spans="1:9" s="3" customFormat="1" x14ac:dyDescent="0.25">
      <c r="A58" s="104"/>
      <c r="B58" s="48"/>
      <c r="C58" s="64">
        <v>74001</v>
      </c>
      <c r="D58" s="64" t="s">
        <v>121</v>
      </c>
      <c r="E58" s="64">
        <v>800</v>
      </c>
      <c r="F58" s="65" t="s">
        <v>40</v>
      </c>
      <c r="G58" s="65" t="s">
        <v>48</v>
      </c>
      <c r="H58" s="59">
        <v>42.5</v>
      </c>
      <c r="I58" s="83">
        <v>0</v>
      </c>
    </row>
    <row r="59" spans="1:9" ht="45" customHeight="1" x14ac:dyDescent="0.25">
      <c r="A59" s="90" t="s">
        <v>111</v>
      </c>
      <c r="B59" s="29">
        <v>7499905</v>
      </c>
      <c r="C59" s="64">
        <v>74002</v>
      </c>
      <c r="D59" s="64">
        <v>99050</v>
      </c>
      <c r="E59" s="64">
        <v>200</v>
      </c>
      <c r="F59" s="65" t="s">
        <v>38</v>
      </c>
      <c r="G59" s="65" t="s">
        <v>42</v>
      </c>
      <c r="H59" s="59">
        <f>95.5-20-10-18.4-0.5</f>
        <v>46.6</v>
      </c>
      <c r="I59" s="82">
        <v>7.9</v>
      </c>
    </row>
    <row r="60" spans="1:9" x14ac:dyDescent="0.25">
      <c r="A60" s="91"/>
      <c r="B60" s="29"/>
      <c r="C60" s="64">
        <v>74002</v>
      </c>
      <c r="D60" s="64">
        <v>99050</v>
      </c>
      <c r="E60" s="64">
        <v>800</v>
      </c>
      <c r="F60" s="65" t="s">
        <v>38</v>
      </c>
      <c r="G60" s="65" t="s">
        <v>42</v>
      </c>
      <c r="H60" s="59">
        <f>20+18.4+11+6.8</f>
        <v>56.199999999999996</v>
      </c>
      <c r="I60" s="82">
        <v>47.7</v>
      </c>
    </row>
    <row r="61" spans="1:9" ht="48" x14ac:dyDescent="0.25">
      <c r="A61" s="16" t="s">
        <v>67</v>
      </c>
      <c r="B61" s="29">
        <v>7499928</v>
      </c>
      <c r="C61" s="64">
        <v>74006</v>
      </c>
      <c r="D61" s="64">
        <v>99280</v>
      </c>
      <c r="E61" s="64">
        <v>200</v>
      </c>
      <c r="F61" s="65" t="s">
        <v>38</v>
      </c>
      <c r="G61" s="65" t="s">
        <v>42</v>
      </c>
      <c r="H61" s="59">
        <f>316.2+67+33</f>
        <v>416.2</v>
      </c>
      <c r="I61" s="59">
        <v>266.3</v>
      </c>
    </row>
    <row r="62" spans="1:9" ht="60" x14ac:dyDescent="0.25">
      <c r="A62" s="9" t="s">
        <v>32</v>
      </c>
      <c r="B62" s="29">
        <v>7499908</v>
      </c>
      <c r="C62" s="64">
        <v>74007</v>
      </c>
      <c r="D62" s="64">
        <v>99080</v>
      </c>
      <c r="E62" s="64">
        <v>200</v>
      </c>
      <c r="F62" s="65" t="s">
        <v>45</v>
      </c>
      <c r="G62" s="65" t="s">
        <v>38</v>
      </c>
      <c r="H62" s="59">
        <v>526.79999999999995</v>
      </c>
      <c r="I62" s="59">
        <v>522</v>
      </c>
    </row>
    <row r="63" spans="1:9" ht="30" x14ac:dyDescent="0.25">
      <c r="A63" s="9" t="s">
        <v>73</v>
      </c>
      <c r="B63" s="29">
        <v>7499910</v>
      </c>
      <c r="C63" s="64">
        <v>74009</v>
      </c>
      <c r="D63" s="64">
        <v>99100</v>
      </c>
      <c r="E63" s="64">
        <v>200</v>
      </c>
      <c r="F63" s="65" t="s">
        <v>40</v>
      </c>
      <c r="G63" s="65" t="s">
        <v>48</v>
      </c>
      <c r="H63" s="59">
        <f>50-11</f>
        <v>39</v>
      </c>
      <c r="I63" s="82">
        <v>22.4</v>
      </c>
    </row>
    <row r="64" spans="1:9" ht="24" x14ac:dyDescent="0.25">
      <c r="A64" s="16" t="s">
        <v>96</v>
      </c>
      <c r="B64" s="29"/>
      <c r="C64" s="64">
        <v>74010</v>
      </c>
      <c r="D64" s="70" t="s">
        <v>97</v>
      </c>
      <c r="E64" s="64">
        <v>200</v>
      </c>
      <c r="F64" s="72" t="s">
        <v>38</v>
      </c>
      <c r="G64" s="72" t="s">
        <v>42</v>
      </c>
      <c r="H64" s="59">
        <v>60</v>
      </c>
      <c r="I64" s="82">
        <v>0</v>
      </c>
    </row>
    <row r="65" spans="1:9" x14ac:dyDescent="0.25">
      <c r="A65" s="16" t="s">
        <v>72</v>
      </c>
      <c r="B65" s="29"/>
      <c r="C65" s="64">
        <v>74012</v>
      </c>
      <c r="D65" s="64">
        <v>99290</v>
      </c>
      <c r="E65" s="64">
        <v>200</v>
      </c>
      <c r="F65" s="65" t="s">
        <v>38</v>
      </c>
      <c r="G65" s="65" t="s">
        <v>42</v>
      </c>
      <c r="H65" s="59">
        <f>100-1+100</f>
        <v>199</v>
      </c>
      <c r="I65" s="82">
        <v>99</v>
      </c>
    </row>
    <row r="66" spans="1:9" s="3" customFormat="1" ht="45" x14ac:dyDescent="0.25">
      <c r="A66" s="4" t="s">
        <v>23</v>
      </c>
      <c r="B66" s="25">
        <v>7500000</v>
      </c>
      <c r="C66" s="26">
        <v>75000</v>
      </c>
      <c r="D66" s="27" t="s">
        <v>68</v>
      </c>
      <c r="E66" s="26"/>
      <c r="F66" s="27"/>
      <c r="G66" s="27"/>
      <c r="H66" s="28">
        <f>SUM(H67:H76)</f>
        <v>8390.5</v>
      </c>
      <c r="I66" s="28">
        <f>SUM(I67:I76)</f>
        <v>6879.2000000000007</v>
      </c>
    </row>
    <row r="67" spans="1:9" x14ac:dyDescent="0.25">
      <c r="A67" s="90" t="s">
        <v>59</v>
      </c>
      <c r="B67" s="29">
        <v>7519999</v>
      </c>
      <c r="C67" s="64">
        <v>75001</v>
      </c>
      <c r="D67" s="74" t="s">
        <v>105</v>
      </c>
      <c r="E67" s="64">
        <v>200</v>
      </c>
      <c r="F67" s="65" t="s">
        <v>40</v>
      </c>
      <c r="G67" s="65" t="s">
        <v>47</v>
      </c>
      <c r="H67" s="59">
        <f>894.4+457.2+63+302.8</f>
        <v>1717.3999999999999</v>
      </c>
      <c r="I67" s="84">
        <v>1108.3</v>
      </c>
    </row>
    <row r="68" spans="1:9" x14ac:dyDescent="0.25">
      <c r="A68" s="91"/>
      <c r="B68" s="29">
        <v>7519999</v>
      </c>
      <c r="C68" s="64">
        <v>75001</v>
      </c>
      <c r="D68" s="74" t="s">
        <v>105</v>
      </c>
      <c r="E68" s="64">
        <v>800</v>
      </c>
      <c r="F68" s="65" t="s">
        <v>40</v>
      </c>
      <c r="G68" s="65" t="s">
        <v>47</v>
      </c>
      <c r="H68" s="59">
        <f>1426.4+50</f>
        <v>1476.4</v>
      </c>
      <c r="I68" s="84">
        <v>1359.7</v>
      </c>
    </row>
    <row r="69" spans="1:9" x14ac:dyDescent="0.25">
      <c r="A69" s="99" t="s">
        <v>117</v>
      </c>
      <c r="B69" s="29"/>
      <c r="C69" s="64">
        <v>75003</v>
      </c>
      <c r="D69" s="64" t="s">
        <v>103</v>
      </c>
      <c r="E69" s="72" t="s">
        <v>104</v>
      </c>
      <c r="F69" s="71" t="s">
        <v>44</v>
      </c>
      <c r="G69" s="72" t="s">
        <v>39</v>
      </c>
      <c r="H69" s="59">
        <f>281.5+10</f>
        <v>291.5</v>
      </c>
      <c r="I69" s="84">
        <v>145</v>
      </c>
    </row>
    <row r="70" spans="1:9" x14ac:dyDescent="0.25">
      <c r="A70" s="100"/>
      <c r="B70" s="29"/>
      <c r="C70" s="64">
        <v>75003</v>
      </c>
      <c r="D70" s="64">
        <v>50200</v>
      </c>
      <c r="E70" s="72" t="s">
        <v>104</v>
      </c>
      <c r="F70" s="71" t="s">
        <v>44</v>
      </c>
      <c r="G70" s="72" t="s">
        <v>39</v>
      </c>
      <c r="H70" s="59">
        <v>113.6</v>
      </c>
      <c r="I70" s="84">
        <v>87.9</v>
      </c>
    </row>
    <row r="71" spans="1:9" x14ac:dyDescent="0.25">
      <c r="A71" s="101"/>
      <c r="B71" s="29"/>
      <c r="C71" s="64">
        <v>75003</v>
      </c>
      <c r="D71" s="64" t="s">
        <v>116</v>
      </c>
      <c r="E71" s="72" t="s">
        <v>104</v>
      </c>
      <c r="F71" s="71" t="s">
        <v>44</v>
      </c>
      <c r="G71" s="72" t="s">
        <v>39</v>
      </c>
      <c r="H71" s="59">
        <v>94.1</v>
      </c>
      <c r="I71" s="84">
        <v>70.3</v>
      </c>
    </row>
    <row r="72" spans="1:9" x14ac:dyDescent="0.25">
      <c r="A72" s="9" t="s">
        <v>26</v>
      </c>
      <c r="B72" s="29">
        <v>7599913</v>
      </c>
      <c r="C72" s="64">
        <v>75004</v>
      </c>
      <c r="D72" s="64">
        <v>99130</v>
      </c>
      <c r="E72" s="64">
        <v>200</v>
      </c>
      <c r="F72" s="65" t="s">
        <v>45</v>
      </c>
      <c r="G72" s="65" t="s">
        <v>39</v>
      </c>
      <c r="H72" s="59">
        <v>1138.4000000000001</v>
      </c>
      <c r="I72" s="84">
        <v>930.9</v>
      </c>
    </row>
    <row r="73" spans="1:9" x14ac:dyDescent="0.25">
      <c r="A73" s="90" t="s">
        <v>25</v>
      </c>
      <c r="B73" s="20">
        <v>7590420</v>
      </c>
      <c r="C73" s="64">
        <v>75005</v>
      </c>
      <c r="D73" s="65" t="s">
        <v>84</v>
      </c>
      <c r="E73" s="64">
        <v>100</v>
      </c>
      <c r="F73" s="65" t="s">
        <v>45</v>
      </c>
      <c r="G73" s="65" t="s">
        <v>45</v>
      </c>
      <c r="H73" s="59">
        <f>1403+215.9-7.8</f>
        <v>1611.1000000000001</v>
      </c>
      <c r="I73" s="84">
        <v>1373.1</v>
      </c>
    </row>
    <row r="74" spans="1:9" x14ac:dyDescent="0.25">
      <c r="A74" s="98"/>
      <c r="B74" s="20"/>
      <c r="C74" s="64">
        <v>75006</v>
      </c>
      <c r="D74" s="65" t="s">
        <v>84</v>
      </c>
      <c r="E74" s="64">
        <v>200</v>
      </c>
      <c r="F74" s="65" t="s">
        <v>45</v>
      </c>
      <c r="G74" s="65" t="s">
        <v>45</v>
      </c>
      <c r="H74" s="59">
        <v>7.5</v>
      </c>
      <c r="I74" s="84">
        <v>7</v>
      </c>
    </row>
    <row r="75" spans="1:9" x14ac:dyDescent="0.25">
      <c r="A75" s="91"/>
      <c r="B75" s="20">
        <v>7590420</v>
      </c>
      <c r="C75" s="64">
        <v>75005</v>
      </c>
      <c r="D75" s="65" t="s">
        <v>84</v>
      </c>
      <c r="E75" s="64">
        <v>800</v>
      </c>
      <c r="F75" s="65" t="s">
        <v>45</v>
      </c>
      <c r="G75" s="65" t="s">
        <v>45</v>
      </c>
      <c r="H75" s="59">
        <f>148.1-50</f>
        <v>98.1</v>
      </c>
      <c r="I75" s="84">
        <v>94.2</v>
      </c>
    </row>
    <row r="76" spans="1:9" x14ac:dyDescent="0.25">
      <c r="A76" s="9" t="s">
        <v>24</v>
      </c>
      <c r="B76" s="20">
        <v>7599912</v>
      </c>
      <c r="C76" s="64">
        <v>75006</v>
      </c>
      <c r="D76" s="64">
        <v>99110</v>
      </c>
      <c r="E76" s="64">
        <v>800</v>
      </c>
      <c r="F76" s="65" t="s">
        <v>45</v>
      </c>
      <c r="G76" s="65" t="s">
        <v>39</v>
      </c>
      <c r="H76" s="59">
        <f>1782.4+60</f>
        <v>1842.4</v>
      </c>
      <c r="I76" s="84">
        <v>1702.8</v>
      </c>
    </row>
    <row r="77" spans="1:9" s="3" customFormat="1" x14ac:dyDescent="0.25">
      <c r="A77" s="4" t="s">
        <v>8</v>
      </c>
      <c r="B77" s="25">
        <v>7700000</v>
      </c>
      <c r="C77" s="26">
        <v>77000</v>
      </c>
      <c r="D77" s="27" t="s">
        <v>68</v>
      </c>
      <c r="E77" s="26"/>
      <c r="F77" s="27"/>
      <c r="G77" s="27"/>
      <c r="H77" s="28">
        <f>H78+H87+H96+H99+H102+H103+H100+H101</f>
        <v>86555.300000000017</v>
      </c>
      <c r="I77" s="28">
        <f>I78+I87+I96+I99+I102+I103+I100+I101</f>
        <v>73010.999999999985</v>
      </c>
    </row>
    <row r="78" spans="1:9" ht="30" x14ac:dyDescent="0.25">
      <c r="A78" s="10" t="s">
        <v>37</v>
      </c>
      <c r="B78" s="36">
        <v>7710000</v>
      </c>
      <c r="C78" s="75">
        <v>77100</v>
      </c>
      <c r="D78" s="76" t="s">
        <v>68</v>
      </c>
      <c r="E78" s="75"/>
      <c r="F78" s="76"/>
      <c r="G78" s="76"/>
      <c r="H78" s="63">
        <f>SUM(H79:H86)</f>
        <v>41200.900000000016</v>
      </c>
      <c r="I78" s="63">
        <f>SUM(I79:I86)</f>
        <v>33544.799999999996</v>
      </c>
    </row>
    <row r="79" spans="1:9" ht="30" x14ac:dyDescent="0.25">
      <c r="A79" s="8" t="s">
        <v>9</v>
      </c>
      <c r="B79" s="40">
        <v>7717370</v>
      </c>
      <c r="C79" s="68">
        <v>77101</v>
      </c>
      <c r="D79" s="77">
        <v>76700</v>
      </c>
      <c r="E79" s="77">
        <v>600</v>
      </c>
      <c r="F79" s="78" t="s">
        <v>43</v>
      </c>
      <c r="G79" s="78" t="s">
        <v>38</v>
      </c>
      <c r="H79" s="79">
        <v>25343.5</v>
      </c>
      <c r="I79" s="84">
        <v>19492.5</v>
      </c>
    </row>
    <row r="80" spans="1:9" x14ac:dyDescent="0.25">
      <c r="A80" s="95" t="s">
        <v>62</v>
      </c>
      <c r="B80" s="20">
        <v>7710059</v>
      </c>
      <c r="C80" s="68">
        <v>77102</v>
      </c>
      <c r="D80" s="65" t="s">
        <v>85</v>
      </c>
      <c r="E80" s="64">
        <v>600</v>
      </c>
      <c r="F80" s="65" t="s">
        <v>43</v>
      </c>
      <c r="G80" s="65" t="s">
        <v>38</v>
      </c>
      <c r="H80" s="59">
        <f>13863.8-500+120.6</f>
        <v>13484.4</v>
      </c>
      <c r="I80" s="84">
        <v>11867.6</v>
      </c>
    </row>
    <row r="81" spans="1:9" x14ac:dyDescent="0.25">
      <c r="A81" s="96"/>
      <c r="B81" s="40">
        <v>7717390</v>
      </c>
      <c r="C81" s="68">
        <v>77102</v>
      </c>
      <c r="D81" s="77">
        <v>76900</v>
      </c>
      <c r="E81" s="77">
        <v>600</v>
      </c>
      <c r="F81" s="65" t="s">
        <v>43</v>
      </c>
      <c r="G81" s="65" t="s">
        <v>38</v>
      </c>
      <c r="H81" s="79">
        <f>198.1+133.3</f>
        <v>331.4</v>
      </c>
      <c r="I81" s="84">
        <v>259.10000000000002</v>
      </c>
    </row>
    <row r="82" spans="1:9" x14ac:dyDescent="0.25">
      <c r="A82" s="97"/>
      <c r="B82" s="20">
        <v>7719915</v>
      </c>
      <c r="C82" s="68">
        <v>77102</v>
      </c>
      <c r="D82" s="64">
        <v>99150</v>
      </c>
      <c r="E82" s="64">
        <v>600</v>
      </c>
      <c r="F82" s="65" t="s">
        <v>43</v>
      </c>
      <c r="G82" s="65" t="s">
        <v>38</v>
      </c>
      <c r="H82" s="59">
        <f>1272.4-289.6</f>
        <v>982.80000000000007</v>
      </c>
      <c r="I82" s="84">
        <v>982.8</v>
      </c>
    </row>
    <row r="83" spans="1:9" ht="45" x14ac:dyDescent="0.25">
      <c r="A83" s="9" t="s">
        <v>10</v>
      </c>
      <c r="B83" s="20">
        <v>7719916</v>
      </c>
      <c r="C83" s="68">
        <v>77104</v>
      </c>
      <c r="D83" s="64">
        <v>99160</v>
      </c>
      <c r="E83" s="64">
        <v>200</v>
      </c>
      <c r="F83" s="65" t="s">
        <v>43</v>
      </c>
      <c r="G83" s="65" t="s">
        <v>38</v>
      </c>
      <c r="H83" s="59">
        <v>19.8</v>
      </c>
      <c r="I83" s="85">
        <v>0</v>
      </c>
    </row>
    <row r="84" spans="1:9" x14ac:dyDescent="0.25">
      <c r="A84" s="95" t="s">
        <v>57</v>
      </c>
      <c r="B84" s="34">
        <v>7717200</v>
      </c>
      <c r="C84" s="35">
        <v>77107</v>
      </c>
      <c r="D84" s="35">
        <v>77800</v>
      </c>
      <c r="E84" s="41">
        <v>100</v>
      </c>
      <c r="F84" s="47" t="s">
        <v>43</v>
      </c>
      <c r="G84" s="31" t="s">
        <v>47</v>
      </c>
      <c r="H84" s="42">
        <v>34.4</v>
      </c>
      <c r="I84" s="84">
        <v>31.5</v>
      </c>
    </row>
    <row r="85" spans="1:9" x14ac:dyDescent="0.25">
      <c r="A85" s="96"/>
      <c r="B85" s="34">
        <v>7717200</v>
      </c>
      <c r="C85" s="35">
        <v>77107</v>
      </c>
      <c r="D85" s="35">
        <v>77800</v>
      </c>
      <c r="E85" s="41">
        <v>200</v>
      </c>
      <c r="F85" s="47" t="s">
        <v>43</v>
      </c>
      <c r="G85" s="31" t="s">
        <v>47</v>
      </c>
      <c r="H85" s="42">
        <f>13.2-3.9</f>
        <v>9.2999999999999989</v>
      </c>
      <c r="I85" s="84">
        <v>6.5</v>
      </c>
    </row>
    <row r="86" spans="1:9" x14ac:dyDescent="0.25">
      <c r="A86" s="97"/>
      <c r="B86" s="57">
        <v>7717350</v>
      </c>
      <c r="C86" s="35">
        <v>77107</v>
      </c>
      <c r="D86" s="41">
        <v>77900</v>
      </c>
      <c r="E86" s="41">
        <v>300</v>
      </c>
      <c r="F86" s="31" t="s">
        <v>44</v>
      </c>
      <c r="G86" s="31" t="s">
        <v>40</v>
      </c>
      <c r="H86" s="42">
        <v>995.3</v>
      </c>
      <c r="I86" s="84">
        <v>904.8</v>
      </c>
    </row>
    <row r="87" spans="1:9" ht="30" x14ac:dyDescent="0.25">
      <c r="A87" s="10" t="s">
        <v>11</v>
      </c>
      <c r="B87" s="58">
        <v>7720000</v>
      </c>
      <c r="C87" s="37">
        <v>77200</v>
      </c>
      <c r="D87" s="38" t="s">
        <v>68</v>
      </c>
      <c r="E87" s="37"/>
      <c r="F87" s="38"/>
      <c r="G87" s="38"/>
      <c r="H87" s="39">
        <f>SUM(H88:H95)</f>
        <v>32551.899999999998</v>
      </c>
      <c r="I87" s="39">
        <f>SUM(I88:I95)</f>
        <v>27900.5</v>
      </c>
    </row>
    <row r="88" spans="1:9" x14ac:dyDescent="0.25">
      <c r="A88" s="90" t="s">
        <v>14</v>
      </c>
      <c r="B88" s="29">
        <v>7720059</v>
      </c>
      <c r="C88" s="35">
        <v>77201</v>
      </c>
      <c r="D88" s="31" t="s">
        <v>85</v>
      </c>
      <c r="E88" s="30">
        <v>600</v>
      </c>
      <c r="F88" s="31" t="s">
        <v>43</v>
      </c>
      <c r="G88" s="31" t="s">
        <v>46</v>
      </c>
      <c r="H88" s="32">
        <f>4245.5-100-229.8</f>
        <v>3915.7</v>
      </c>
      <c r="I88" s="84">
        <v>3446.2</v>
      </c>
    </row>
    <row r="89" spans="1:9" x14ac:dyDescent="0.25">
      <c r="A89" s="91"/>
      <c r="B89" s="57">
        <v>7727340</v>
      </c>
      <c r="C89" s="35">
        <v>77201</v>
      </c>
      <c r="D89" s="77">
        <v>77000</v>
      </c>
      <c r="E89" s="77">
        <v>600</v>
      </c>
      <c r="F89" s="65" t="s">
        <v>43</v>
      </c>
      <c r="G89" s="65" t="s">
        <v>46</v>
      </c>
      <c r="H89" s="79">
        <v>27584.6</v>
      </c>
      <c r="I89" s="82">
        <v>23539.5</v>
      </c>
    </row>
    <row r="90" spans="1:9" x14ac:dyDescent="0.25">
      <c r="A90" s="95" t="s">
        <v>58</v>
      </c>
      <c r="B90" s="57">
        <v>7727400</v>
      </c>
      <c r="C90" s="35">
        <v>77202</v>
      </c>
      <c r="D90" s="77">
        <v>77200</v>
      </c>
      <c r="E90" s="77">
        <v>600</v>
      </c>
      <c r="F90" s="65" t="s">
        <v>43</v>
      </c>
      <c r="G90" s="65" t="s">
        <v>46</v>
      </c>
      <c r="H90" s="79">
        <v>644.29999999999995</v>
      </c>
      <c r="I90" s="82">
        <v>559</v>
      </c>
    </row>
    <row r="91" spans="1:9" x14ac:dyDescent="0.25">
      <c r="A91" s="96"/>
      <c r="B91" s="57"/>
      <c r="C91" s="35">
        <v>77202</v>
      </c>
      <c r="D91" s="77">
        <v>77270</v>
      </c>
      <c r="E91" s="77">
        <v>600</v>
      </c>
      <c r="F91" s="65" t="s">
        <v>43</v>
      </c>
      <c r="G91" s="65" t="s">
        <v>46</v>
      </c>
      <c r="H91" s="79">
        <f>150+32</f>
        <v>182</v>
      </c>
      <c r="I91" s="82">
        <v>137.6</v>
      </c>
    </row>
    <row r="92" spans="1:9" x14ac:dyDescent="0.25">
      <c r="A92" s="96"/>
      <c r="B92" s="34">
        <v>7727330</v>
      </c>
      <c r="C92" s="35">
        <v>77202</v>
      </c>
      <c r="D92" s="68">
        <v>77300</v>
      </c>
      <c r="E92" s="77">
        <v>100</v>
      </c>
      <c r="F92" s="65" t="s">
        <v>43</v>
      </c>
      <c r="G92" s="65" t="s">
        <v>47</v>
      </c>
      <c r="H92" s="79">
        <v>43</v>
      </c>
      <c r="I92" s="82">
        <v>39.200000000000003</v>
      </c>
    </row>
    <row r="93" spans="1:9" x14ac:dyDescent="0.25">
      <c r="A93" s="97"/>
      <c r="B93" s="34">
        <v>7727330</v>
      </c>
      <c r="C93" s="35">
        <v>77202</v>
      </c>
      <c r="D93" s="68">
        <v>77300</v>
      </c>
      <c r="E93" s="77">
        <v>200</v>
      </c>
      <c r="F93" s="65" t="s">
        <v>43</v>
      </c>
      <c r="G93" s="65" t="s">
        <v>47</v>
      </c>
      <c r="H93" s="79">
        <f>5.7-2.4</f>
        <v>3.3000000000000003</v>
      </c>
      <c r="I93" s="82">
        <v>0</v>
      </c>
    </row>
    <row r="94" spans="1:9" ht="30" x14ac:dyDescent="0.25">
      <c r="A94" s="9" t="s">
        <v>115</v>
      </c>
      <c r="B94" s="34"/>
      <c r="C94" s="35">
        <v>77205</v>
      </c>
      <c r="D94" s="64">
        <v>69100</v>
      </c>
      <c r="E94" s="77">
        <v>600</v>
      </c>
      <c r="F94" s="65" t="s">
        <v>43</v>
      </c>
      <c r="G94" s="65" t="s">
        <v>46</v>
      </c>
      <c r="H94" s="79">
        <v>50</v>
      </c>
      <c r="I94" s="59">
        <v>50</v>
      </c>
    </row>
    <row r="95" spans="1:9" ht="30" x14ac:dyDescent="0.25">
      <c r="A95" s="9" t="s">
        <v>12</v>
      </c>
      <c r="B95" s="20">
        <v>7729917</v>
      </c>
      <c r="C95" s="35">
        <v>77204</v>
      </c>
      <c r="D95" s="30">
        <v>99170</v>
      </c>
      <c r="E95" s="30">
        <v>200</v>
      </c>
      <c r="F95" s="31" t="s">
        <v>43</v>
      </c>
      <c r="G95" s="31" t="s">
        <v>46</v>
      </c>
      <c r="H95" s="32">
        <v>129</v>
      </c>
      <c r="I95" s="85">
        <v>129</v>
      </c>
    </row>
    <row r="96" spans="1:9" ht="30" x14ac:dyDescent="0.25">
      <c r="A96" s="10" t="s">
        <v>13</v>
      </c>
      <c r="B96" s="36">
        <v>7730000</v>
      </c>
      <c r="C96" s="37">
        <v>77300</v>
      </c>
      <c r="D96" s="38" t="s">
        <v>68</v>
      </c>
      <c r="E96" s="37"/>
      <c r="F96" s="38"/>
      <c r="G96" s="38"/>
      <c r="H96" s="43">
        <f>H97+H98</f>
        <v>11308.1</v>
      </c>
      <c r="I96" s="43">
        <f>I97+I98</f>
        <v>10300.6</v>
      </c>
    </row>
    <row r="97" spans="1:9" x14ac:dyDescent="0.25">
      <c r="A97" s="93" t="s">
        <v>92</v>
      </c>
      <c r="B97" s="20">
        <v>7730059</v>
      </c>
      <c r="C97" s="30">
        <v>77301</v>
      </c>
      <c r="D97" s="44" t="s">
        <v>89</v>
      </c>
      <c r="E97" s="30">
        <v>600</v>
      </c>
      <c r="F97" s="65" t="s">
        <v>43</v>
      </c>
      <c r="G97" s="65" t="s">
        <v>46</v>
      </c>
      <c r="H97" s="59">
        <v>5907.8</v>
      </c>
      <c r="I97" s="84">
        <v>5547.8</v>
      </c>
    </row>
    <row r="98" spans="1:9" x14ac:dyDescent="0.25">
      <c r="A98" s="94"/>
      <c r="B98" s="20">
        <v>7730059</v>
      </c>
      <c r="C98" s="30">
        <v>77301</v>
      </c>
      <c r="D98" s="44" t="s">
        <v>90</v>
      </c>
      <c r="E98" s="30">
        <v>600</v>
      </c>
      <c r="F98" s="65" t="s">
        <v>43</v>
      </c>
      <c r="G98" s="65" t="s">
        <v>46</v>
      </c>
      <c r="H98" s="59">
        <f>5400+0.3</f>
        <v>5400.3</v>
      </c>
      <c r="I98" s="84">
        <v>4752.8</v>
      </c>
    </row>
    <row r="99" spans="1:9" x14ac:dyDescent="0.25">
      <c r="A99" s="88" t="s">
        <v>15</v>
      </c>
      <c r="B99" s="20">
        <v>7790420</v>
      </c>
      <c r="C99" s="30">
        <v>77001</v>
      </c>
      <c r="D99" s="31" t="s">
        <v>84</v>
      </c>
      <c r="E99" s="30">
        <v>100</v>
      </c>
      <c r="F99" s="65" t="s">
        <v>43</v>
      </c>
      <c r="G99" s="65" t="s">
        <v>47</v>
      </c>
      <c r="H99" s="59">
        <f>1401.3-5.9</f>
        <v>1395.3999999999999</v>
      </c>
      <c r="I99" s="84">
        <v>1189.3</v>
      </c>
    </row>
    <row r="100" spans="1:9" x14ac:dyDescent="0.25">
      <c r="A100" s="92"/>
      <c r="B100" s="20">
        <v>7790420</v>
      </c>
      <c r="C100" s="30">
        <v>77001</v>
      </c>
      <c r="D100" s="31" t="s">
        <v>84</v>
      </c>
      <c r="E100" s="30">
        <v>200</v>
      </c>
      <c r="F100" s="65" t="s">
        <v>43</v>
      </c>
      <c r="G100" s="65" t="s">
        <v>47</v>
      </c>
      <c r="H100" s="59">
        <v>34</v>
      </c>
      <c r="I100" s="84">
        <v>31.7</v>
      </c>
    </row>
    <row r="101" spans="1:9" x14ac:dyDescent="0.25">
      <c r="A101" s="89"/>
      <c r="B101" s="20">
        <v>7790420</v>
      </c>
      <c r="C101" s="30">
        <v>77001</v>
      </c>
      <c r="D101" s="31" t="s">
        <v>84</v>
      </c>
      <c r="E101" s="30">
        <v>800</v>
      </c>
      <c r="F101" s="65" t="s">
        <v>43</v>
      </c>
      <c r="G101" s="65" t="s">
        <v>47</v>
      </c>
      <c r="H101" s="59">
        <v>5</v>
      </c>
      <c r="I101" s="84">
        <v>3.9</v>
      </c>
    </row>
    <row r="102" spans="1:9" ht="30" x14ac:dyDescent="0.25">
      <c r="A102" s="2" t="s">
        <v>74</v>
      </c>
      <c r="B102" s="20">
        <v>7799918</v>
      </c>
      <c r="C102" s="30">
        <v>77002</v>
      </c>
      <c r="D102" s="30">
        <v>99180</v>
      </c>
      <c r="E102" s="30">
        <v>200</v>
      </c>
      <c r="F102" s="31" t="s">
        <v>43</v>
      </c>
      <c r="G102" s="31" t="s">
        <v>47</v>
      </c>
      <c r="H102" s="32">
        <v>40</v>
      </c>
      <c r="I102" s="85">
        <v>29.7</v>
      </c>
    </row>
    <row r="103" spans="1:9" x14ac:dyDescent="0.25">
      <c r="A103" s="2" t="s">
        <v>16</v>
      </c>
      <c r="B103" s="20">
        <v>7799919</v>
      </c>
      <c r="C103" s="30">
        <v>77003</v>
      </c>
      <c r="D103" s="30">
        <v>99190</v>
      </c>
      <c r="E103" s="30">
        <v>200</v>
      </c>
      <c r="F103" s="31" t="s">
        <v>43</v>
      </c>
      <c r="G103" s="31" t="s">
        <v>47</v>
      </c>
      <c r="H103" s="32">
        <v>20</v>
      </c>
      <c r="I103" s="84">
        <v>10.5</v>
      </c>
    </row>
    <row r="104" spans="1:9" s="3" customFormat="1" ht="30" x14ac:dyDescent="0.25">
      <c r="A104" s="4" t="s">
        <v>19</v>
      </c>
      <c r="B104" s="25">
        <v>7800000</v>
      </c>
      <c r="C104" s="26">
        <v>78000</v>
      </c>
      <c r="D104" s="27" t="s">
        <v>68</v>
      </c>
      <c r="E104" s="26"/>
      <c r="F104" s="27"/>
      <c r="G104" s="27"/>
      <c r="H104" s="28">
        <f>SUM(H105:H112)</f>
        <v>11355.099999999999</v>
      </c>
      <c r="I104" s="28">
        <f>SUM(I105:I112)</f>
        <v>9978</v>
      </c>
    </row>
    <row r="105" spans="1:9" x14ac:dyDescent="0.25">
      <c r="A105" s="90" t="s">
        <v>20</v>
      </c>
      <c r="B105" s="20">
        <v>7899920</v>
      </c>
      <c r="C105" s="30">
        <v>78001</v>
      </c>
      <c r="D105" s="30">
        <v>99200</v>
      </c>
      <c r="E105" s="64">
        <v>600</v>
      </c>
      <c r="F105" s="65" t="s">
        <v>49</v>
      </c>
      <c r="G105" s="65" t="s">
        <v>38</v>
      </c>
      <c r="H105" s="59">
        <f>787.7+217.6+75.9</f>
        <v>1081.2</v>
      </c>
      <c r="I105" s="82">
        <v>951.6</v>
      </c>
    </row>
    <row r="106" spans="1:9" x14ac:dyDescent="0.25">
      <c r="A106" s="91"/>
      <c r="B106" s="20">
        <v>7895144</v>
      </c>
      <c r="C106" s="30">
        <v>78001</v>
      </c>
      <c r="D106" s="30">
        <v>51440</v>
      </c>
      <c r="E106" s="64">
        <v>600</v>
      </c>
      <c r="F106" s="65" t="s">
        <v>49</v>
      </c>
      <c r="G106" s="65" t="s">
        <v>38</v>
      </c>
      <c r="H106" s="59">
        <f>2-0.3</f>
        <v>1.7</v>
      </c>
      <c r="I106" s="82">
        <v>1.7</v>
      </c>
    </row>
    <row r="107" spans="1:9" ht="60" x14ac:dyDescent="0.25">
      <c r="A107" s="2" t="s">
        <v>21</v>
      </c>
      <c r="B107" s="20">
        <v>7890059</v>
      </c>
      <c r="C107" s="30">
        <v>78002</v>
      </c>
      <c r="D107" s="31" t="s">
        <v>85</v>
      </c>
      <c r="E107" s="64">
        <v>600</v>
      </c>
      <c r="F107" s="65" t="s">
        <v>48</v>
      </c>
      <c r="G107" s="65" t="s">
        <v>46</v>
      </c>
      <c r="H107" s="59">
        <f>854.4+271.6</f>
        <v>1126</v>
      </c>
      <c r="I107" s="59">
        <v>991</v>
      </c>
    </row>
    <row r="108" spans="1:9" x14ac:dyDescent="0.25">
      <c r="A108" s="9" t="s">
        <v>22</v>
      </c>
      <c r="B108" s="20">
        <v>7890059</v>
      </c>
      <c r="C108" s="30">
        <v>78003</v>
      </c>
      <c r="D108" s="31" t="s">
        <v>85</v>
      </c>
      <c r="E108" s="64">
        <v>600</v>
      </c>
      <c r="F108" s="65" t="s">
        <v>49</v>
      </c>
      <c r="G108" s="65" t="s">
        <v>38</v>
      </c>
      <c r="H108" s="59">
        <f>9045.8-1571.6-640.7</f>
        <v>6833.4999999999991</v>
      </c>
      <c r="I108" s="82">
        <v>6014.3</v>
      </c>
    </row>
    <row r="109" spans="1:9" x14ac:dyDescent="0.25">
      <c r="A109" s="90" t="s">
        <v>93</v>
      </c>
      <c r="B109" s="20">
        <v>7899921</v>
      </c>
      <c r="C109" s="30">
        <v>78004</v>
      </c>
      <c r="D109" s="30">
        <v>99210</v>
      </c>
      <c r="E109" s="30">
        <v>200</v>
      </c>
      <c r="F109" s="31" t="s">
        <v>49</v>
      </c>
      <c r="G109" s="31" t="s">
        <v>38</v>
      </c>
      <c r="H109" s="59">
        <v>205.8</v>
      </c>
      <c r="I109" s="84">
        <v>135.80000000000001</v>
      </c>
    </row>
    <row r="110" spans="1:9" x14ac:dyDescent="0.25">
      <c r="A110" s="91"/>
      <c r="B110" s="20">
        <v>7899922</v>
      </c>
      <c r="C110" s="30">
        <v>78004</v>
      </c>
      <c r="D110" s="30">
        <v>99220</v>
      </c>
      <c r="E110" s="30">
        <v>600</v>
      </c>
      <c r="F110" s="31" t="s">
        <v>49</v>
      </c>
      <c r="G110" s="31" t="s">
        <v>38</v>
      </c>
      <c r="H110" s="59">
        <f>502.9+1354</f>
        <v>1856.9</v>
      </c>
      <c r="I110" s="84">
        <v>1634.3</v>
      </c>
    </row>
    <row r="111" spans="1:9" ht="30" x14ac:dyDescent="0.25">
      <c r="A111" s="9" t="s">
        <v>76</v>
      </c>
      <c r="B111" s="33"/>
      <c r="C111" s="30">
        <v>78005</v>
      </c>
      <c r="D111" s="30">
        <v>69100</v>
      </c>
      <c r="E111" s="30">
        <v>600</v>
      </c>
      <c r="F111" s="31" t="s">
        <v>49</v>
      </c>
      <c r="G111" s="31" t="s">
        <v>38</v>
      </c>
      <c r="H111" s="59">
        <f>600-400</f>
        <v>200</v>
      </c>
      <c r="I111" s="85">
        <v>199.3</v>
      </c>
    </row>
    <row r="112" spans="1:9" ht="30" x14ac:dyDescent="0.25">
      <c r="A112" s="9" t="s">
        <v>114</v>
      </c>
      <c r="B112" s="29"/>
      <c r="C112" s="30">
        <v>78006</v>
      </c>
      <c r="D112" s="30">
        <v>69100</v>
      </c>
      <c r="E112" s="30">
        <v>600</v>
      </c>
      <c r="F112" s="31" t="s">
        <v>49</v>
      </c>
      <c r="G112" s="31" t="s">
        <v>38</v>
      </c>
      <c r="H112" s="32">
        <v>50</v>
      </c>
      <c r="I112" s="84">
        <v>50</v>
      </c>
    </row>
    <row r="113" spans="1:9" s="3" customFormat="1" ht="30" x14ac:dyDescent="0.25">
      <c r="A113" s="4" t="s">
        <v>27</v>
      </c>
      <c r="B113" s="25">
        <v>7900000</v>
      </c>
      <c r="C113" s="26">
        <v>79000</v>
      </c>
      <c r="D113" s="27" t="s">
        <v>68</v>
      </c>
      <c r="E113" s="26"/>
      <c r="F113" s="27"/>
      <c r="G113" s="27"/>
      <c r="H113" s="28">
        <f>SUM(H114:H120)</f>
        <v>24923</v>
      </c>
      <c r="I113" s="28">
        <f>SUM(I114:I120)</f>
        <v>4719.9000000000005</v>
      </c>
    </row>
    <row r="114" spans="1:9" ht="45" x14ac:dyDescent="0.25">
      <c r="A114" s="2" t="s">
        <v>60</v>
      </c>
      <c r="B114" s="20">
        <v>7919999</v>
      </c>
      <c r="C114" s="30">
        <v>79001</v>
      </c>
      <c r="D114" s="30">
        <v>99990</v>
      </c>
      <c r="E114" s="30">
        <v>600</v>
      </c>
      <c r="F114" s="31" t="s">
        <v>43</v>
      </c>
      <c r="G114" s="31" t="s">
        <v>43</v>
      </c>
      <c r="H114" s="59">
        <f>244.3+36.9</f>
        <v>281.2</v>
      </c>
      <c r="I114" s="85">
        <v>279.39999999999998</v>
      </c>
    </row>
    <row r="115" spans="1:9" x14ac:dyDescent="0.25">
      <c r="A115" s="88" t="s">
        <v>61</v>
      </c>
      <c r="B115" s="20">
        <v>7929999</v>
      </c>
      <c r="C115" s="30">
        <v>79002</v>
      </c>
      <c r="D115" s="30">
        <v>99990</v>
      </c>
      <c r="E115" s="30">
        <v>200</v>
      </c>
      <c r="F115" s="31" t="s">
        <v>50</v>
      </c>
      <c r="G115" s="31" t="s">
        <v>46</v>
      </c>
      <c r="H115" s="59">
        <v>25.1</v>
      </c>
      <c r="I115" s="84">
        <v>3</v>
      </c>
    </row>
    <row r="116" spans="1:9" x14ac:dyDescent="0.25">
      <c r="A116" s="89"/>
      <c r="B116" s="20">
        <v>7929999</v>
      </c>
      <c r="C116" s="30">
        <v>79002</v>
      </c>
      <c r="D116" s="30">
        <v>99990</v>
      </c>
      <c r="E116" s="30">
        <v>600</v>
      </c>
      <c r="F116" s="31" t="s">
        <v>50</v>
      </c>
      <c r="G116" s="31" t="s">
        <v>46</v>
      </c>
      <c r="H116" s="59">
        <v>85</v>
      </c>
      <c r="I116" s="84">
        <v>66.900000000000006</v>
      </c>
    </row>
    <row r="117" spans="1:9" x14ac:dyDescent="0.25">
      <c r="A117" s="19" t="s">
        <v>28</v>
      </c>
      <c r="B117" s="20">
        <v>7999923</v>
      </c>
      <c r="C117" s="30">
        <v>79004</v>
      </c>
      <c r="D117" s="30">
        <v>99230</v>
      </c>
      <c r="E117" s="30">
        <v>400</v>
      </c>
      <c r="F117" s="31" t="s">
        <v>50</v>
      </c>
      <c r="G117" s="31" t="s">
        <v>45</v>
      </c>
      <c r="H117" s="59">
        <f>9492+14882</f>
        <v>24374</v>
      </c>
      <c r="I117" s="84">
        <v>4236</v>
      </c>
    </row>
    <row r="118" spans="1:9" x14ac:dyDescent="0.25">
      <c r="A118" s="2" t="s">
        <v>29</v>
      </c>
      <c r="B118" s="20">
        <v>7999924</v>
      </c>
      <c r="C118" s="30">
        <v>79005</v>
      </c>
      <c r="D118" s="30">
        <v>99240</v>
      </c>
      <c r="E118" s="30">
        <v>100</v>
      </c>
      <c r="F118" s="31" t="s">
        <v>50</v>
      </c>
      <c r="G118" s="31" t="s">
        <v>45</v>
      </c>
      <c r="H118" s="59">
        <v>127.5</v>
      </c>
      <c r="I118" s="84">
        <v>120.1</v>
      </c>
    </row>
    <row r="119" spans="1:9" ht="60" x14ac:dyDescent="0.25">
      <c r="A119" s="2" t="s">
        <v>75</v>
      </c>
      <c r="B119" s="20">
        <v>7999925</v>
      </c>
      <c r="C119" s="30">
        <v>79006</v>
      </c>
      <c r="D119" s="30">
        <v>99250</v>
      </c>
      <c r="E119" s="30">
        <v>600</v>
      </c>
      <c r="F119" s="31" t="s">
        <v>44</v>
      </c>
      <c r="G119" s="31" t="s">
        <v>41</v>
      </c>
      <c r="H119" s="59">
        <v>19.7</v>
      </c>
      <c r="I119" s="85">
        <v>14.5</v>
      </c>
    </row>
    <row r="120" spans="1:9" x14ac:dyDescent="0.25">
      <c r="A120" s="2" t="s">
        <v>30</v>
      </c>
      <c r="B120" s="20">
        <v>7999926</v>
      </c>
      <c r="C120" s="30">
        <v>79007</v>
      </c>
      <c r="D120" s="30">
        <v>99260</v>
      </c>
      <c r="E120" s="30">
        <v>200</v>
      </c>
      <c r="F120" s="31" t="s">
        <v>43</v>
      </c>
      <c r="G120" s="31" t="s">
        <v>43</v>
      </c>
      <c r="H120" s="59">
        <v>10.5</v>
      </c>
      <c r="I120" s="84">
        <v>0</v>
      </c>
    </row>
    <row r="121" spans="1:9" ht="30" x14ac:dyDescent="0.25">
      <c r="A121" s="55" t="s">
        <v>108</v>
      </c>
      <c r="B121" s="50"/>
      <c r="C121" s="45">
        <v>99300</v>
      </c>
      <c r="D121" s="46" t="s">
        <v>107</v>
      </c>
      <c r="E121" s="45">
        <v>300</v>
      </c>
      <c r="F121" s="46" t="s">
        <v>44</v>
      </c>
      <c r="G121" s="46" t="s">
        <v>39</v>
      </c>
      <c r="H121" s="52">
        <v>100</v>
      </c>
      <c r="I121" s="86">
        <v>100</v>
      </c>
    </row>
    <row r="122" spans="1:9" s="3" customFormat="1" ht="30" customHeight="1" x14ac:dyDescent="0.25">
      <c r="A122" s="61" t="s">
        <v>51</v>
      </c>
      <c r="B122" s="50"/>
      <c r="C122" s="45">
        <v>99300</v>
      </c>
      <c r="D122" s="46" t="s">
        <v>80</v>
      </c>
      <c r="E122" s="45">
        <v>800</v>
      </c>
      <c r="F122" s="46" t="s">
        <v>38</v>
      </c>
      <c r="G122" s="46" t="s">
        <v>42</v>
      </c>
      <c r="H122" s="52">
        <f>135.7+25</f>
        <v>160.69999999999999</v>
      </c>
      <c r="I122" s="87">
        <v>160.69999999999999</v>
      </c>
    </row>
    <row r="123" spans="1:9" s="3" customFormat="1" ht="48" customHeight="1" x14ac:dyDescent="0.25">
      <c r="A123" s="60" t="s">
        <v>120</v>
      </c>
      <c r="B123" s="50"/>
      <c r="C123" s="45">
        <v>99300</v>
      </c>
      <c r="D123" s="46" t="s">
        <v>119</v>
      </c>
      <c r="E123" s="45">
        <v>200</v>
      </c>
      <c r="F123" s="46" t="s">
        <v>38</v>
      </c>
      <c r="G123" s="46" t="s">
        <v>45</v>
      </c>
      <c r="H123" s="52">
        <v>3.3</v>
      </c>
      <c r="I123" s="87">
        <v>0</v>
      </c>
    </row>
    <row r="124" spans="1:9" s="3" customFormat="1" ht="30" customHeight="1" x14ac:dyDescent="0.25">
      <c r="A124" s="53" t="s">
        <v>126</v>
      </c>
      <c r="B124" s="50"/>
      <c r="C124" s="45">
        <v>99300</v>
      </c>
      <c r="D124" s="46" t="s">
        <v>124</v>
      </c>
      <c r="E124" s="45">
        <v>300</v>
      </c>
      <c r="F124" s="46" t="s">
        <v>44</v>
      </c>
      <c r="G124" s="46" t="s">
        <v>39</v>
      </c>
      <c r="H124" s="52">
        <v>7</v>
      </c>
      <c r="I124" s="87">
        <v>0</v>
      </c>
    </row>
    <row r="125" spans="1:9" s="3" customFormat="1" ht="30" x14ac:dyDescent="0.25">
      <c r="A125" s="56" t="s">
        <v>113</v>
      </c>
      <c r="B125" s="50"/>
      <c r="C125" s="45">
        <v>99300</v>
      </c>
      <c r="D125" s="46" t="s">
        <v>112</v>
      </c>
      <c r="E125" s="45">
        <v>200</v>
      </c>
      <c r="F125" s="46" t="s">
        <v>40</v>
      </c>
      <c r="G125" s="46" t="s">
        <v>45</v>
      </c>
      <c r="H125" s="52">
        <v>7.1</v>
      </c>
      <c r="I125" s="87">
        <v>0</v>
      </c>
    </row>
    <row r="126" spans="1:9" s="3" customFormat="1" ht="30" x14ac:dyDescent="0.25">
      <c r="A126" s="49" t="s">
        <v>101</v>
      </c>
      <c r="B126" s="50">
        <v>9940880</v>
      </c>
      <c r="C126" s="45">
        <v>99300</v>
      </c>
      <c r="D126" s="46" t="s">
        <v>99</v>
      </c>
      <c r="E126" s="45">
        <v>200</v>
      </c>
      <c r="F126" s="51" t="s">
        <v>40</v>
      </c>
      <c r="G126" s="51" t="s">
        <v>45</v>
      </c>
      <c r="H126" s="52">
        <v>41.4</v>
      </c>
      <c r="I126" s="87">
        <v>0</v>
      </c>
    </row>
    <row r="127" spans="1:9" s="3" customFormat="1" ht="60" x14ac:dyDescent="0.25">
      <c r="A127" s="53" t="s">
        <v>102</v>
      </c>
      <c r="B127" s="50">
        <v>9940880</v>
      </c>
      <c r="C127" s="45">
        <v>99300</v>
      </c>
      <c r="D127" s="46" t="s">
        <v>100</v>
      </c>
      <c r="E127" s="45">
        <v>200</v>
      </c>
      <c r="F127" s="51" t="s">
        <v>40</v>
      </c>
      <c r="G127" s="51" t="s">
        <v>45</v>
      </c>
      <c r="H127" s="52">
        <v>0.4</v>
      </c>
      <c r="I127" s="87">
        <v>0</v>
      </c>
    </row>
    <row r="128" spans="1:9" s="3" customFormat="1" x14ac:dyDescent="0.25">
      <c r="A128" s="53" t="s">
        <v>125</v>
      </c>
      <c r="B128" s="50"/>
      <c r="C128" s="45">
        <v>99300</v>
      </c>
      <c r="D128" s="46" t="s">
        <v>97</v>
      </c>
      <c r="E128" s="45">
        <v>200</v>
      </c>
      <c r="F128" s="46" t="s">
        <v>45</v>
      </c>
      <c r="G128" s="46" t="s">
        <v>38</v>
      </c>
      <c r="H128" s="52">
        <v>552.20000000000005</v>
      </c>
      <c r="I128" s="87">
        <v>552.20000000000005</v>
      </c>
    </row>
    <row r="129" spans="1:9" s="3" customFormat="1" x14ac:dyDescent="0.25">
      <c r="A129" s="49" t="s">
        <v>127</v>
      </c>
      <c r="B129" s="50"/>
      <c r="C129" s="45">
        <v>99300</v>
      </c>
      <c r="D129" s="46" t="s">
        <v>123</v>
      </c>
      <c r="E129" s="45">
        <v>200</v>
      </c>
      <c r="F129" s="46" t="s">
        <v>38</v>
      </c>
      <c r="G129" s="46" t="s">
        <v>42</v>
      </c>
      <c r="H129" s="52">
        <v>99</v>
      </c>
      <c r="I129" s="87">
        <v>27</v>
      </c>
    </row>
    <row r="130" spans="1:9" s="3" customFormat="1" x14ac:dyDescent="0.25">
      <c r="A130" s="53" t="s">
        <v>66</v>
      </c>
      <c r="B130" s="50">
        <v>9940880</v>
      </c>
      <c r="C130" s="45">
        <v>99400</v>
      </c>
      <c r="D130" s="46" t="s">
        <v>86</v>
      </c>
      <c r="E130" s="45">
        <v>800</v>
      </c>
      <c r="F130" s="46" t="s">
        <v>38</v>
      </c>
      <c r="G130" s="46" t="s">
        <v>50</v>
      </c>
      <c r="H130" s="52">
        <f>100+0.3-0.1-11.3</f>
        <v>88.9</v>
      </c>
      <c r="I130" s="87">
        <v>0</v>
      </c>
    </row>
    <row r="131" spans="1:9" s="3" customFormat="1" x14ac:dyDescent="0.25">
      <c r="A131" s="4" t="s">
        <v>36</v>
      </c>
      <c r="B131" s="25">
        <v>9500971</v>
      </c>
      <c r="C131" s="45">
        <v>95000</v>
      </c>
      <c r="D131" s="46" t="s">
        <v>77</v>
      </c>
      <c r="E131" s="26">
        <v>700</v>
      </c>
      <c r="F131" s="27" t="s">
        <v>42</v>
      </c>
      <c r="G131" s="27" t="s">
        <v>38</v>
      </c>
      <c r="H131" s="28">
        <v>7</v>
      </c>
      <c r="I131" s="87">
        <v>7</v>
      </c>
    </row>
    <row r="134" spans="1:9" ht="18.75" x14ac:dyDescent="0.3">
      <c r="A134" s="12" t="s">
        <v>63</v>
      </c>
      <c r="B134" s="12" t="s">
        <v>64</v>
      </c>
      <c r="C134" s="12"/>
      <c r="D134" s="12"/>
      <c r="E134" s="12"/>
      <c r="F134" s="13"/>
      <c r="G134" s="14"/>
      <c r="H134" s="15"/>
    </row>
  </sheetData>
  <autoFilter ref="A7:H132"/>
  <mergeCells count="32">
    <mergeCell ref="I6:I7"/>
    <mergeCell ref="A3:I3"/>
    <mergeCell ref="E6:E7"/>
    <mergeCell ref="A59:A60"/>
    <mergeCell ref="A10:A23"/>
    <mergeCell ref="A25:A29"/>
    <mergeCell ref="C5:D5"/>
    <mergeCell ref="A6:A7"/>
    <mergeCell ref="H6:H7"/>
    <mergeCell ref="B6:B7"/>
    <mergeCell ref="C6:D6"/>
    <mergeCell ref="G6:G7"/>
    <mergeCell ref="F6:F7"/>
    <mergeCell ref="A84:A86"/>
    <mergeCell ref="A90:A93"/>
    <mergeCell ref="A33:A36"/>
    <mergeCell ref="A37:A38"/>
    <mergeCell ref="A39:A42"/>
    <mergeCell ref="A73:A75"/>
    <mergeCell ref="A80:A82"/>
    <mergeCell ref="A52:A53"/>
    <mergeCell ref="A69:A71"/>
    <mergeCell ref="A56:A58"/>
    <mergeCell ref="A88:A89"/>
    <mergeCell ref="A43:A44"/>
    <mergeCell ref="A67:A68"/>
    <mergeCell ref="A49:A51"/>
    <mergeCell ref="A115:A116"/>
    <mergeCell ref="A105:A106"/>
    <mergeCell ref="A99:A101"/>
    <mergeCell ref="A109:A110"/>
    <mergeCell ref="A97:A98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8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2015-12-28T11:25:49Z</cp:lastPrinted>
  <dcterms:created xsi:type="dcterms:W3CDTF">2014-11-10T14:48:23Z</dcterms:created>
  <dcterms:modified xsi:type="dcterms:W3CDTF">2016-12-27T07:39:16Z</dcterms:modified>
</cp:coreProperties>
</file>